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280" yWindow="-360" windowWidth="14784" windowHeight="4116"/>
  </bookViews>
  <sheets>
    <sheet name="Overview" sheetId="5" r:id="rId1"/>
    <sheet name="Cost and FY Energy 2013" sheetId="2" r:id="rId2"/>
    <sheet name="Estimated Lifetime Savings" sheetId="3" r:id="rId3"/>
    <sheet name="Background and Discussion" sheetId="4" r:id="rId4"/>
  </sheets>
  <calcPr calcId="145621"/>
</workbook>
</file>

<file path=xl/calcChain.xml><?xml version="1.0" encoding="utf-8"?>
<calcChain xmlns="http://schemas.openxmlformats.org/spreadsheetml/2006/main">
  <c r="L57" i="3" l="1"/>
  <c r="L58" i="3"/>
  <c r="L59" i="3"/>
  <c r="L60" i="3"/>
  <c r="L61" i="3" s="1"/>
  <c r="L62" i="3" s="1"/>
  <c r="L63" i="3" s="1"/>
  <c r="L64" i="3" s="1"/>
  <c r="L65" i="3" s="1"/>
  <c r="L66" i="3" s="1"/>
  <c r="L67" i="3" s="1"/>
  <c r="L68" i="3" s="1"/>
  <c r="L69" i="3" s="1"/>
  <c r="L70" i="3" s="1"/>
  <c r="L56" i="3"/>
  <c r="L55" i="3"/>
  <c r="E78" i="3" l="1"/>
  <c r="F79" i="3"/>
  <c r="G80" i="3"/>
  <c r="G81" i="3"/>
  <c r="H81" i="3"/>
  <c r="E57" i="3"/>
  <c r="E79" i="3" s="1"/>
  <c r="F58" i="3"/>
  <c r="F80" i="3" s="1"/>
  <c r="G59" i="3"/>
  <c r="H60" i="3"/>
  <c r="H82" i="3" s="1"/>
  <c r="E58" i="3"/>
  <c r="E80" i="3" s="1"/>
  <c r="F59" i="3"/>
  <c r="F81" i="3" s="1"/>
  <c r="G60" i="3"/>
  <c r="G82" i="3" s="1"/>
  <c r="H61" i="3"/>
  <c r="H83" i="3" s="1"/>
  <c r="E59" i="3"/>
  <c r="E81" i="3" s="1"/>
  <c r="F60" i="3"/>
  <c r="F82" i="3" s="1"/>
  <c r="G61" i="3"/>
  <c r="G83" i="3" s="1"/>
  <c r="H62" i="3"/>
  <c r="H84" i="3" s="1"/>
  <c r="E60" i="3"/>
  <c r="E82" i="3" s="1"/>
  <c r="F61" i="3"/>
  <c r="F83" i="3" s="1"/>
  <c r="G62" i="3"/>
  <c r="G84" i="3" s="1"/>
  <c r="H63" i="3"/>
  <c r="H85" i="3" s="1"/>
  <c r="E61" i="3"/>
  <c r="E83" i="3" s="1"/>
  <c r="F62" i="3"/>
  <c r="F84" i="3" s="1"/>
  <c r="G63" i="3"/>
  <c r="G85" i="3" s="1"/>
  <c r="H64" i="3"/>
  <c r="H86" i="3" s="1"/>
  <c r="E62" i="3"/>
  <c r="E84" i="3" s="1"/>
  <c r="F63" i="3"/>
  <c r="F85" i="3" s="1"/>
  <c r="G64" i="3"/>
  <c r="G86" i="3" s="1"/>
  <c r="H65" i="3"/>
  <c r="H87" i="3" s="1"/>
  <c r="E63" i="3"/>
  <c r="E85" i="3" s="1"/>
  <c r="F64" i="3"/>
  <c r="F86" i="3" s="1"/>
  <c r="G65" i="3"/>
  <c r="G87" i="3" s="1"/>
  <c r="H66" i="3"/>
  <c r="H88" i="3" s="1"/>
  <c r="E64" i="3"/>
  <c r="E86" i="3" s="1"/>
  <c r="F65" i="3"/>
  <c r="F87" i="3" s="1"/>
  <c r="G66" i="3"/>
  <c r="G88" i="3" s="1"/>
  <c r="H67" i="3"/>
  <c r="H89" i="3" s="1"/>
  <c r="E65" i="3"/>
  <c r="E87" i="3" s="1"/>
  <c r="F66" i="3"/>
  <c r="F88" i="3" s="1"/>
  <c r="G67" i="3"/>
  <c r="G89" i="3" s="1"/>
  <c r="H68" i="3"/>
  <c r="H90" i="3" s="1"/>
  <c r="E66" i="3"/>
  <c r="E88" i="3" s="1"/>
  <c r="F67" i="3"/>
  <c r="F89" i="3" s="1"/>
  <c r="G68" i="3"/>
  <c r="G90" i="3" s="1"/>
  <c r="H69" i="3"/>
  <c r="H91" i="3" s="1"/>
  <c r="E67" i="3"/>
  <c r="F68" i="3"/>
  <c r="F90" i="3" s="1"/>
  <c r="G69" i="3"/>
  <c r="G91" i="3" s="1"/>
  <c r="H70" i="3"/>
  <c r="K70" i="3" s="1"/>
  <c r="D55" i="3"/>
  <c r="D66" i="3" s="1"/>
  <c r="D88" i="3" s="1"/>
  <c r="O48" i="3"/>
  <c r="N48" i="3"/>
  <c r="M48" i="3"/>
  <c r="L48" i="3"/>
  <c r="K48" i="3"/>
  <c r="K90" i="3" l="1"/>
  <c r="K67" i="3"/>
  <c r="K68" i="3"/>
  <c r="K88" i="3"/>
  <c r="K91" i="3"/>
  <c r="K55" i="3"/>
  <c r="D77" i="3"/>
  <c r="K77" i="3" s="1"/>
  <c r="L77" i="3" s="1"/>
  <c r="H92" i="3"/>
  <c r="K92" i="3" s="1"/>
  <c r="K66" i="3"/>
  <c r="E89" i="3"/>
  <c r="K89" i="3" s="1"/>
  <c r="K69" i="3"/>
  <c r="D59" i="3"/>
  <c r="D56" i="3"/>
  <c r="D64" i="3"/>
  <c r="D57" i="3"/>
  <c r="D61" i="3"/>
  <c r="D65" i="3"/>
  <c r="D63" i="3"/>
  <c r="D60" i="3"/>
  <c r="D58" i="3"/>
  <c r="D62" i="3"/>
  <c r="K38" i="2"/>
  <c r="D37" i="2"/>
  <c r="D87" i="3" l="1"/>
  <c r="K87" i="3" s="1"/>
  <c r="K65" i="3"/>
  <c r="D82" i="3"/>
  <c r="K82" i="3" s="1"/>
  <c r="K60" i="3"/>
  <c r="D79" i="3"/>
  <c r="K79" i="3" s="1"/>
  <c r="K57" i="3"/>
  <c r="D84" i="3"/>
  <c r="K84" i="3" s="1"/>
  <c r="K62" i="3"/>
  <c r="K56" i="3"/>
  <c r="D78" i="3"/>
  <c r="K78" i="3" s="1"/>
  <c r="L78" i="3" s="1"/>
  <c r="L79" i="3" s="1"/>
  <c r="D80" i="3"/>
  <c r="K80" i="3" s="1"/>
  <c r="K58" i="3"/>
  <c r="D83" i="3"/>
  <c r="K83" i="3" s="1"/>
  <c r="K61" i="3"/>
  <c r="D81" i="3"/>
  <c r="K81" i="3" s="1"/>
  <c r="K59" i="3"/>
  <c r="K63" i="3"/>
  <c r="D85" i="3"/>
  <c r="K85" i="3" s="1"/>
  <c r="K64" i="3"/>
  <c r="D86" i="3"/>
  <c r="K86" i="3" s="1"/>
  <c r="K45" i="2"/>
  <c r="K46" i="2"/>
  <c r="K47" i="2"/>
  <c r="K48" i="2"/>
  <c r="AS42" i="2"/>
  <c r="AS43" i="2" s="1"/>
  <c r="AS45" i="2" s="1"/>
  <c r="G37" i="2"/>
  <c r="G50" i="2"/>
  <c r="D69" i="2"/>
  <c r="L80" i="3" l="1"/>
  <c r="L81" i="3" s="1"/>
  <c r="L82" i="3" s="1"/>
  <c r="L83" i="3" s="1"/>
  <c r="L84" i="3" s="1"/>
  <c r="L85" i="3" s="1"/>
  <c r="L86" i="3" s="1"/>
  <c r="L87" i="3" s="1"/>
  <c r="L88" i="3" s="1"/>
  <c r="L89" i="3" s="1"/>
  <c r="L90" i="3" s="1"/>
  <c r="L91" i="3" s="1"/>
  <c r="L92" i="3" s="1"/>
  <c r="AS46" i="2"/>
  <c r="J50" i="2" l="1"/>
  <c r="K50" i="2" s="1"/>
  <c r="J35" i="2" l="1"/>
  <c r="K35" i="2" s="1"/>
  <c r="J34" i="2"/>
  <c r="K34" i="2" s="1"/>
  <c r="J33" i="2"/>
  <c r="K33" i="2" s="1"/>
  <c r="J32" i="2"/>
  <c r="K32" i="2" s="1"/>
  <c r="F37" i="2"/>
  <c r="J38" i="2" l="1"/>
  <c r="E50" i="2" l="1"/>
  <c r="D50" i="2"/>
  <c r="C50" i="2"/>
  <c r="I48" i="2"/>
  <c r="I46" i="2"/>
  <c r="I47" i="2"/>
  <c r="I45" i="2"/>
  <c r="I35" i="2"/>
  <c r="I34" i="2"/>
  <c r="I33" i="2"/>
  <c r="I32" i="2"/>
  <c r="I51" i="2" l="1"/>
  <c r="F48" i="2"/>
  <c r="I50" i="2"/>
  <c r="F45" i="2"/>
  <c r="F47" i="2"/>
  <c r="F46" i="2"/>
  <c r="I37" i="2"/>
  <c r="E37" i="2"/>
  <c r="C37" i="2"/>
  <c r="F50" i="2" l="1"/>
  <c r="J37" i="2"/>
  <c r="K37" i="2" s="1"/>
  <c r="I38" i="2"/>
</calcChain>
</file>

<file path=xl/sharedStrings.xml><?xml version="1.0" encoding="utf-8"?>
<sst xmlns="http://schemas.openxmlformats.org/spreadsheetml/2006/main" count="202" uniqueCount="171">
  <si>
    <t>Program Cost</t>
  </si>
  <si>
    <t>DP&amp;L</t>
  </si>
  <si>
    <t>AEP</t>
  </si>
  <si>
    <t>Duke</t>
  </si>
  <si>
    <t>Cumulative</t>
  </si>
  <si>
    <t>FirstEnergy</t>
  </si>
  <si>
    <t>GWh Savings</t>
  </si>
  <si>
    <t>Total</t>
  </si>
  <si>
    <t>Company</t>
  </si>
  <si>
    <t>Totals</t>
  </si>
  <si>
    <t>2009 - 2011</t>
  </si>
  <si>
    <t xml:space="preserve">(first year) </t>
  </si>
  <si>
    <t>2009 - 2012</t>
  </si>
  <si>
    <t>April, 2014</t>
  </si>
  <si>
    <t>As Filed</t>
  </si>
  <si>
    <t>2014 filings:</t>
  </si>
  <si>
    <t>14-859</t>
  </si>
  <si>
    <t>Identical filings in 14-860 and 14-861 for TE, OE.</t>
  </si>
  <si>
    <t>FE includes 125,111 MWh's in Mercantile Self-Direct projects filed in 2013 but not yet approved by the PUCO.</t>
  </si>
  <si>
    <t>14-853</t>
  </si>
  <si>
    <t>AEP - Ohio Power</t>
  </si>
  <si>
    <t>In addition to the 597 MWh's AEP reported to the collaborative, the formal report includes</t>
  </si>
  <si>
    <t>38.9 MWh's of T&amp;D savings</t>
  </si>
  <si>
    <t xml:space="preserve">Duke Ohio </t>
  </si>
  <si>
    <t>14-456</t>
  </si>
  <si>
    <t>(Filed 3/26/2014)</t>
  </si>
  <si>
    <t>14-738</t>
  </si>
  <si>
    <t xml:space="preserve">Cumulative </t>
  </si>
  <si>
    <t>DP&amp;L reports EE and Mercantile savings as separate items</t>
  </si>
  <si>
    <t>2009 - 2013</t>
  </si>
  <si>
    <t xml:space="preserve">Company </t>
  </si>
  <si>
    <t>The values recorded below are those reported by Ohio's four Electric Distribution Utilities to the PUCO</t>
  </si>
  <si>
    <t>in annual filings from 2010 through May 15, 2014.</t>
  </si>
  <si>
    <t>These are the program costs and first year savings.  What is not included in the filings are:</t>
  </si>
  <si>
    <t>Shared Savings</t>
  </si>
  <si>
    <t>Lost Distribution Revenues</t>
  </si>
  <si>
    <t>Lifecycle retail energy savings</t>
  </si>
  <si>
    <t>Lifecycle Capacity benefits</t>
  </si>
  <si>
    <t>According to statements made by Ohio lawmakers, the PUCO has been telling them that total costs</t>
  </si>
  <si>
    <t>for efficiency programs plus Shared Savings plus Lost Distribution Revenues are approximately $1 billion.</t>
  </si>
  <si>
    <t>Although the utilities all calculate lifecycle retail energy savings, only AEP reports them.  AEP's reported</t>
  </si>
  <si>
    <t xml:space="preserve">values indicate an average measure life of slightly more than 14 years.  </t>
  </si>
  <si>
    <t xml:space="preserve">Assuming a 12 year average measure life to be conservative, the lifetime retail energy savings which </t>
  </si>
  <si>
    <t>2013 exceed $1.3 billion.  This is more than enough to compensate for program costs, shared savings,</t>
  </si>
  <si>
    <t>lost distribution revenues compensation, and Ohio's total renewable program spending to date.</t>
  </si>
  <si>
    <t>Ned Ford</t>
  </si>
  <si>
    <t>Ned.Ford@fuse.net</t>
  </si>
  <si>
    <t>This is a reasonable value.  It should be a publicly reported value with substantial details.</t>
  </si>
  <si>
    <t>First Year Savings (GWh's)</t>
  </si>
  <si>
    <t xml:space="preserve">There are many minor variations in reported values from source to source.  The PUCO has not issued a formal </t>
  </si>
  <si>
    <t>assessment of cumulative values, and has only issued two summary reports to date - for 2009 and 2010 jointly</t>
  </si>
  <si>
    <t>it appears that the variation has to do with distributing the filed values over different years for FE, which failed to</t>
  </si>
  <si>
    <t xml:space="preserve">meet the standard in 2009 and 2010, but substantially overcomplied in 2011 and 2012 in order to achieve </t>
  </si>
  <si>
    <t>cumulative overcompliance.</t>
  </si>
  <si>
    <t>Duke undercomplied, but had a substantial bank of overcompliance</t>
  </si>
  <si>
    <t>(google PUCO DIS, enter case number below (must include dash))</t>
  </si>
  <si>
    <t>Ohio Actual Program Costs and First Year Savings As Reported</t>
  </si>
  <si>
    <t>Estimated Lifetime Savings from Ohio Efficiency Programs through 2013</t>
  </si>
  <si>
    <t>Any projection of lifetime savings must assume future electric rates.  This projection assumes</t>
  </si>
  <si>
    <t xml:space="preserve">future rates will be the average rate in 2013 in Ohio (9.16 cents per KWh).  The intention of </t>
  </si>
  <si>
    <t xml:space="preserve">This analysis is ONLY a projection of energy savings.  Capacity benefits approximately double </t>
  </si>
  <si>
    <t xml:space="preserve">the value of the energy savings.  But determining them depends on the assumed identity of the </t>
  </si>
  <si>
    <t xml:space="preserve">generation resource which is not needed.  In the short term, capacity value can be partially </t>
  </si>
  <si>
    <t xml:space="preserve">identified by carefully examining the value of capacity bid into PJM.  But the PJM auction does not </t>
  </si>
  <si>
    <t>accurately reflect the full value of avoided capacity through the life of an efficiency measure.</t>
  </si>
  <si>
    <t xml:space="preserve">Below is the Energy Savings projected from each of the completed five years, assuming a 12 year </t>
  </si>
  <si>
    <t xml:space="preserve">and their projections average more than 14 years.  </t>
  </si>
  <si>
    <t>average measure life.  AEP is the only utility which has publicly filed a proper projection (by program measure)</t>
  </si>
  <si>
    <t>time that specific benefits are realized, and to give answers to the questions about how much</t>
  </si>
  <si>
    <t>each year's investment returns, how much each year's cumulative benefits are, and how much</t>
  </si>
  <si>
    <t>total benefit will be realized over time.</t>
  </si>
  <si>
    <t>Total Dollar Savings are below the Energy Savings:</t>
  </si>
  <si>
    <t xml:space="preserve">Energy Saved </t>
  </si>
  <si>
    <t>During Year</t>
  </si>
  <si>
    <t>Value of savings per year</t>
  </si>
  <si>
    <t>Energy Savings</t>
  </si>
  <si>
    <t>Realized in</t>
  </si>
  <si>
    <t>Year</t>
  </si>
  <si>
    <t>To Date</t>
  </si>
  <si>
    <t>Ohio</t>
  </si>
  <si>
    <t>U.S.</t>
  </si>
  <si>
    <t>(Results at bottom of this page)</t>
  </si>
  <si>
    <t>Costs and Energy Savings from Ohio's Electric Utility Efficiency Programs</t>
  </si>
  <si>
    <t>2009 through 2013</t>
  </si>
  <si>
    <t>Energy Advisor</t>
  </si>
  <si>
    <t>513/600-4200</t>
  </si>
  <si>
    <t>The three tabs on this spreadsheet contain:</t>
  </si>
  <si>
    <t>Cost and FY Energy 2013:  Actual filed program costs and actual filed first year energy savings</t>
  </si>
  <si>
    <t>Estimated Lifetime Savings</t>
  </si>
  <si>
    <t>Background and Discussion</t>
  </si>
  <si>
    <t xml:space="preserve">Each page includes some discussion intended to help the reader reconcile the values </t>
  </si>
  <si>
    <t>presented here with other values being presented by other parties.</t>
  </si>
  <si>
    <t>In particular this presentation is intended to illustrate the publicly available data versus some</t>
  </si>
  <si>
    <t>other costs and benefits which are known, but which the PUCO has not presented in a</t>
  </si>
  <si>
    <t>reasonably clear public filing.</t>
  </si>
  <si>
    <t>The program costs through the end of 2013 are $667 million</t>
  </si>
  <si>
    <t>The PUCO has discussed, but not presented formally, the additional shared savings and lost distribution revenues costs.</t>
  </si>
  <si>
    <t xml:space="preserve">A figure of $1 billion or $1.1 billion is commonly mentioned for total program costs plus shared savings and lost </t>
  </si>
  <si>
    <t>distribution revenues.</t>
  </si>
  <si>
    <t>The utilities have reported first year savings as required, but have not consistently presented actual benefits</t>
  </si>
  <si>
    <t xml:space="preserve">or cumulative expected lifetime benefits.  As shown on the following three tabs, these benefits substantially </t>
  </si>
  <si>
    <t>outweigh the costs, and in fact are larger than the total costs plus the cost of the Ohio renewable energy standard.</t>
  </si>
  <si>
    <t xml:space="preserve">Actual benefits to date are larger than total costs plus the cost of the Ohio renewable energy standard.  </t>
  </si>
  <si>
    <t xml:space="preserve">Total lifetime savings from installed hardware to date will be approximately three times the current benefits to date </t>
  </si>
  <si>
    <t>by the time the hardware wears out.   We assign a value of $3.9 billion to the energy savings.</t>
  </si>
  <si>
    <t xml:space="preserve">Energy savings plus capacity savings are speculative, but very large.  Capacity savings are worth well over $1 billion to date, </t>
  </si>
  <si>
    <t xml:space="preserve">and depending on the assumed cost of alternative power, will probably save Ohio electric customers over $2 billion, </t>
  </si>
  <si>
    <t>plus the cost of borrowing to finance conventional generation projects.</t>
  </si>
  <si>
    <t>result from 2009 through 2013 spending will exceed $3.9 billion.  Program savings at the end of</t>
  </si>
  <si>
    <t xml:space="preserve">and for 2011.  </t>
  </si>
  <si>
    <t>The PUCO has issued some informal reports which vary substantially in the early years, but</t>
  </si>
  <si>
    <t>There are other variations.  Until these are explained the interested observer is most likely to be satisfied by</t>
  </si>
  <si>
    <t>bearing the values in this spreadsheet in mind, and looking for the reasons that other reported values may</t>
  </si>
  <si>
    <t xml:space="preserve">vary from them. </t>
  </si>
  <si>
    <r>
      <t xml:space="preserve">the projection on this page is to emphasize the </t>
    </r>
    <r>
      <rPr>
        <b/>
        <i/>
        <u/>
        <sz val="11"/>
        <color theme="1"/>
        <rFont val="Bookman Old Style"/>
        <family val="1"/>
      </rPr>
      <t>scale</t>
    </r>
    <r>
      <rPr>
        <sz val="11"/>
        <color theme="1"/>
        <rFont val="Bookman Old Style"/>
        <family val="2"/>
      </rPr>
      <t xml:space="preserve"> of benefits from efficiency.</t>
    </r>
  </si>
  <si>
    <t xml:space="preserve">The capacity value of a natural gas combined cycle plant is about half that of a coal plant, </t>
  </si>
  <si>
    <t>but costs considerably more per KWh in fuel.  Fuel savings are captured fully as energy savings,</t>
  </si>
  <si>
    <t>so they aren't relevant to capacity values.  But it is not possible to consider the full value of</t>
  </si>
  <si>
    <t>efficiency without generally understanding both energy and capacity savings.</t>
  </si>
  <si>
    <t>The full value of energy savings flow to the program participant.  The full value of capacity savings</t>
  </si>
  <si>
    <t>flow to all customers equally, regardless of whether they participate in programs or pay for them.</t>
  </si>
  <si>
    <t>provide verified savings commensurate to their share of program costs, lost revenues and shared savings.</t>
  </si>
  <si>
    <t>The purpose of the analysis below is not to identify precisely.  It is to generally illustrate the</t>
  </si>
  <si>
    <t>(Uses 9.16 cents per KWh.  See Background tab for discussion).</t>
  </si>
  <si>
    <t>Average retail cost per KWh (cents per KWh) from EIA</t>
  </si>
  <si>
    <t>In the Estimated Lifetime Savings tab, it would be a simple matter to calculate the savings for 2009 through 2013</t>
  </si>
  <si>
    <t xml:space="preserve">using the actual average rates in those years.  However, the value of that accuracy would be negated by the </t>
  </si>
  <si>
    <t xml:space="preserve">convention to allow a reasonable annual reporting process.  It is offset by the undercounting that occurs </t>
  </si>
  <si>
    <t>because while we can determine the energy savings with high confidence, we do not have an easily agreed-upon</t>
  </si>
  <si>
    <t>methodology for determining capacity benefits.</t>
  </si>
  <si>
    <t>We leave it to others to project future rates.  The recent history of Ohio's average electric</t>
  </si>
  <si>
    <t>prices is on the Background tab.</t>
  </si>
  <si>
    <t>This capacity benefit is the primary reason to deny opt-out provisions to customers who do not</t>
  </si>
  <si>
    <t>Energy Savings per year (GWh's)</t>
  </si>
  <si>
    <t>(GWh's)</t>
  </si>
  <si>
    <t>Capacity Costs and Benefits</t>
  </si>
  <si>
    <t>http://www.eia.gov/forecasts/capitalcost/pdf/updated_capcost.pdf</t>
  </si>
  <si>
    <t>very different results for the different technologies, with today's fuel prices putting all three technologies very close,</t>
  </si>
  <si>
    <t xml:space="preserve">This page contains: </t>
  </si>
  <si>
    <t>The history of Ohio's average retail electric rates:</t>
  </si>
  <si>
    <t xml:space="preserve">and </t>
  </si>
  <si>
    <t>A discussion of capacity benefits:</t>
  </si>
  <si>
    <t>Retail Rate History:</t>
  </si>
  <si>
    <t>uncertain value of future rates.  Any installed measure saves electricity and money for a number of years.</t>
  </si>
  <si>
    <t xml:space="preserve">The difference, like so many of the details of efficiency, doesn't matter if we maintain a clear focus on the big picture.  </t>
  </si>
  <si>
    <t xml:space="preserve">It should be noted that this spreadsheet assumes, as do PUCO rules, that the reported first year savings </t>
  </si>
  <si>
    <t>assumes that a measure installed in December saves energy for the full year.  This is a necessary</t>
  </si>
  <si>
    <t xml:space="preserve">The full value of efficiency is the KWh's saved, plus the avoided future investments required for generation, </t>
  </si>
  <si>
    <t>a similar amount in transmission and distribution equipment (T&amp;D).</t>
  </si>
  <si>
    <t>capacity, but would replace some of it.  The remaining benefits flow to all customers whether or not they participate in</t>
  </si>
  <si>
    <t>the efficiency programs.</t>
  </si>
  <si>
    <t xml:space="preserve">To oversimplify the above report, new coal costs about $3,500 per KW of capacity, new natural gas costs about $1,000, </t>
  </si>
  <si>
    <t>and new wind is about $2,000.  The fuel costs or savings from each technology produce</t>
  </si>
  <si>
    <t xml:space="preserve">and very sensitive to fuel cost changes.  Of course, wind has no fuel cost.  The higher capital cost, zero fuel cost, and </t>
  </si>
  <si>
    <t>lower capacity factor (when the wind blows) make wind slightly more expensive than natural gas at $3.50 per MMBTU</t>
  </si>
  <si>
    <t>in Ohio, a cost advantage which has evaporated in the past and can do so in a matter of days in the future.</t>
  </si>
  <si>
    <t>A careful assembly of capacity savings from Ohio's efficiency programs needs to be done, but the savings to date</t>
  </si>
  <si>
    <t xml:space="preserve">are over 500 MW's and probably over 550 MW's.  The PUCO has reported much larger MW savings from combined </t>
  </si>
  <si>
    <t xml:space="preserve">produced capacity benefit worth $500 million to $1 billion in new power plants.  Over time this is also worth </t>
  </si>
  <si>
    <t>Assuming avoided capacity would be new natural gas capacity or wind turbines, efficiency programs to date have</t>
  </si>
  <si>
    <t xml:space="preserve">perhaps less than a third, is already in existing rates, since new capacity would cost considerably more than existing </t>
  </si>
  <si>
    <t>efficiency and interruptible load programs in past years, but a current estimate of efficiency capacity savings</t>
  </si>
  <si>
    <t xml:space="preserve"> is not available.</t>
  </si>
  <si>
    <t>In sum, the value of capacity avoided by the efficiency programs ranges around $1 billion.  A fraction of this,</t>
  </si>
  <si>
    <t>transmission and distribution.  Retail rates include current costs for fuel and capacity.  But the</t>
  </si>
  <si>
    <r>
      <t xml:space="preserve">capacity value of efficiency is </t>
    </r>
    <r>
      <rPr>
        <i/>
        <sz val="11"/>
        <color theme="1"/>
        <rFont val="Bookman Old Style"/>
        <family val="1"/>
      </rPr>
      <t>both</t>
    </r>
    <r>
      <rPr>
        <sz val="11"/>
        <color theme="1"/>
        <rFont val="Bookman Old Style"/>
        <family val="2"/>
      </rPr>
      <t xml:space="preserve"> the current costs of capacity, and avoided future costs.  New generators</t>
    </r>
  </si>
  <si>
    <t>cost about four times more  than they did fifteen years ago.  The existing power plants in Ohio were built</t>
  </si>
  <si>
    <t>so long ago they have long since been paid off. So any new power plant raises costs.</t>
  </si>
  <si>
    <t>The following link is to a reasonably current report on capacity costs (April 2013).</t>
  </si>
  <si>
    <t>These results are expressed in several different ways, which do not lend well to determining a value per KWh of the entire technology.</t>
  </si>
  <si>
    <t>The report is long but the results are fairly completely represented on page 6 of the report (page 10 of the pdf file).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</si>
</sst>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6" formatCode="&quot;$&quot;#,##0_);[Red]\(&quot;$&quot;#,##0\)"/>
    <numFmt numFmtId="164" formatCode="&quot;$&quot;#,##0"/>
    <numFmt numFmtId="165" formatCode="&quot;$&quot;#,##0.00"/>
    <numFmt numFmtId="166" formatCode="&quot;$&quot;#,##0.000000"/>
  </numFmts>
  <fonts count="8" x14ac:knownFonts="1">
    <font>
      <sz val="11"/>
      <color theme="1"/>
      <name val="Bookman Old Style"/>
      <family val="2"/>
    </font>
    <font>
      <u/>
      <sz val="11"/>
      <color theme="10"/>
      <name val="Bookman Old Style"/>
      <family val="2"/>
    </font>
    <font>
      <b/>
      <sz val="11"/>
      <color theme="1"/>
      <name val="Bookman Old Style"/>
      <family val="1"/>
    </font>
    <font>
      <sz val="11"/>
      <color theme="1"/>
      <name val="Bookman Old Style"/>
      <family val="1"/>
    </font>
    <font>
      <b/>
      <sz val="14"/>
      <color theme="1"/>
      <name val="Bookman Old Style"/>
      <family val="1"/>
    </font>
    <font>
      <b/>
      <sz val="12"/>
      <color theme="1"/>
      <name val="Bookman Old Style"/>
      <family val="1"/>
    </font>
    <font>
      <b/>
      <i/>
      <u/>
      <sz val="11"/>
      <color theme="1"/>
      <name val="Bookman Old Style"/>
      <family val="1"/>
    </font>
    <font>
      <i/>
      <sz val="11"/>
      <color theme="1"/>
      <name val="Bookman Old Style"/>
      <family val="1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3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0">
    <xf numFmtId="0" fontId="0" fillId="0" borderId="0" xfId="0"/>
    <xf numFmtId="0" fontId="0" fillId="0" borderId="0" xfId="0" applyAlignment="1">
      <alignment horizontal="center"/>
    </xf>
    <xf numFmtId="6" fontId="0" fillId="0" borderId="0" xfId="0" applyNumberFormat="1"/>
    <xf numFmtId="3" fontId="0" fillId="0" borderId="0" xfId="0" applyNumberFormat="1"/>
    <xf numFmtId="0" fontId="0" fillId="2" borderId="0" xfId="0" applyFill="1"/>
    <xf numFmtId="0" fontId="1" fillId="0" borderId="0" xfId="1"/>
    <xf numFmtId="15" fontId="0" fillId="0" borderId="0" xfId="0" applyNumberFormat="1"/>
    <xf numFmtId="4" fontId="0" fillId="0" borderId="0" xfId="0" applyNumberFormat="1"/>
    <xf numFmtId="164" fontId="0" fillId="0" borderId="0" xfId="0" applyNumberFormat="1"/>
    <xf numFmtId="164" fontId="2" fillId="0" borderId="0" xfId="0" applyNumberFormat="1" applyFont="1"/>
    <xf numFmtId="0" fontId="2" fillId="0" borderId="0" xfId="0" applyFont="1" applyAlignment="1">
      <alignment horizontal="center"/>
    </xf>
    <xf numFmtId="0" fontId="2" fillId="0" borderId="0" xfId="0" applyFont="1"/>
    <xf numFmtId="10" fontId="0" fillId="0" borderId="0" xfId="0" applyNumberFormat="1"/>
    <xf numFmtId="0" fontId="0" fillId="0" borderId="0" xfId="0" applyFill="1"/>
    <xf numFmtId="1" fontId="0" fillId="0" borderId="0" xfId="0" applyNumberFormat="1"/>
    <xf numFmtId="1" fontId="0" fillId="0" borderId="0" xfId="0" applyNumberFormat="1" applyFill="1"/>
    <xf numFmtId="14" fontId="0" fillId="0" borderId="0" xfId="0" applyNumberFormat="1" applyAlignment="1">
      <alignment horizontal="center"/>
    </xf>
    <xf numFmtId="1" fontId="2" fillId="0" borderId="0" xfId="0" applyNumberFormat="1" applyFont="1"/>
    <xf numFmtId="0" fontId="3" fillId="0" borderId="0" xfId="0" applyFont="1" applyAlignment="1">
      <alignment horizontal="center"/>
    </xf>
    <xf numFmtId="6" fontId="2" fillId="0" borderId="0" xfId="0" applyNumberFormat="1" applyFont="1"/>
    <xf numFmtId="0" fontId="0" fillId="0" borderId="0" xfId="0" applyNumberFormat="1"/>
    <xf numFmtId="165" fontId="0" fillId="0" borderId="0" xfId="0" applyNumberFormat="1"/>
    <xf numFmtId="166" fontId="0" fillId="0" borderId="0" xfId="0" applyNumberFormat="1"/>
    <xf numFmtId="0" fontId="4" fillId="0" borderId="0" xfId="0" applyFont="1"/>
    <xf numFmtId="3" fontId="0" fillId="0" borderId="0" xfId="0" applyNumberFormat="1" applyFill="1"/>
    <xf numFmtId="164" fontId="4" fillId="0" borderId="0" xfId="0" applyNumberFormat="1" applyFont="1"/>
    <xf numFmtId="164" fontId="5" fillId="0" borderId="0" xfId="0" applyNumberFormat="1" applyFont="1"/>
    <xf numFmtId="0" fontId="0" fillId="3" borderId="0" xfId="0" applyFill="1"/>
    <xf numFmtId="0" fontId="0" fillId="4" borderId="0" xfId="0" applyFill="1"/>
    <xf numFmtId="0" fontId="1" fillId="0" borderId="0" xfId="1" applyFill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15240</xdr:colOff>
          <xdr:row>9</xdr:row>
          <xdr:rowOff>0</xdr:rowOff>
        </xdr:from>
        <xdr:to>
          <xdr:col>9</xdr:col>
          <xdr:colOff>114300</xdr:colOff>
          <xdr:row>56</xdr:row>
          <xdr:rowOff>15240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Ned.Ford@fuse.net" TargetMode="External"/><Relationship Id="rId6" Type="http://schemas.openxmlformats.org/officeDocument/2006/relationships/image" Target="../media/image1.emf"/><Relationship Id="rId5" Type="http://schemas.openxmlformats.org/officeDocument/2006/relationships/package" Target="../embeddings/Microsoft_Word_Document1.docx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Ned.Ford@fuse.net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eia.gov/forecasts/capitalcost/pdf/updated_capcost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J88"/>
  <sheetViews>
    <sheetView tabSelected="1" topLeftCell="A73" workbookViewId="0">
      <selection activeCell="M7" sqref="M7"/>
    </sheetView>
  </sheetViews>
  <sheetFormatPr defaultRowHeight="13.8" x14ac:dyDescent="0.25"/>
  <sheetData>
    <row r="2" spans="2:4" x14ac:dyDescent="0.25">
      <c r="B2" t="s">
        <v>82</v>
      </c>
    </row>
    <row r="3" spans="2:4" x14ac:dyDescent="0.25">
      <c r="B3" t="s">
        <v>83</v>
      </c>
    </row>
    <row r="5" spans="2:4" x14ac:dyDescent="0.25">
      <c r="B5" t="s">
        <v>45</v>
      </c>
    </row>
    <row r="6" spans="2:4" x14ac:dyDescent="0.25">
      <c r="B6" t="s">
        <v>84</v>
      </c>
    </row>
    <row r="7" spans="2:4" x14ac:dyDescent="0.25">
      <c r="B7" t="s">
        <v>85</v>
      </c>
      <c r="D7" s="5" t="s">
        <v>46</v>
      </c>
    </row>
    <row r="59" spans="2:10" x14ac:dyDescent="0.25">
      <c r="B59" t="s">
        <v>86</v>
      </c>
    </row>
    <row r="61" spans="2:10" x14ac:dyDescent="0.25">
      <c r="B61" s="28" t="s">
        <v>87</v>
      </c>
      <c r="C61" s="28"/>
      <c r="D61" s="28"/>
      <c r="E61" s="28"/>
      <c r="F61" s="28"/>
      <c r="G61" s="28"/>
      <c r="H61" s="28"/>
      <c r="I61" s="28"/>
      <c r="J61" s="28"/>
    </row>
    <row r="63" spans="2:10" x14ac:dyDescent="0.25">
      <c r="B63" s="4" t="s">
        <v>88</v>
      </c>
      <c r="C63" s="4"/>
      <c r="D63" s="4"/>
    </row>
    <row r="65" spans="2:4" x14ac:dyDescent="0.25">
      <c r="B65" s="27" t="s">
        <v>89</v>
      </c>
      <c r="C65" s="27"/>
      <c r="D65" s="27"/>
    </row>
    <row r="67" spans="2:4" x14ac:dyDescent="0.25">
      <c r="B67" t="s">
        <v>90</v>
      </c>
    </row>
    <row r="68" spans="2:4" x14ac:dyDescent="0.25">
      <c r="B68" t="s">
        <v>91</v>
      </c>
    </row>
    <row r="70" spans="2:4" x14ac:dyDescent="0.25">
      <c r="B70" t="s">
        <v>92</v>
      </c>
    </row>
    <row r="71" spans="2:4" x14ac:dyDescent="0.25">
      <c r="B71" t="s">
        <v>93</v>
      </c>
    </row>
    <row r="72" spans="2:4" x14ac:dyDescent="0.25">
      <c r="B72" t="s">
        <v>94</v>
      </c>
    </row>
    <row r="74" spans="2:4" x14ac:dyDescent="0.25">
      <c r="B74" t="s">
        <v>95</v>
      </c>
    </row>
    <row r="75" spans="2:4" x14ac:dyDescent="0.25">
      <c r="B75" t="s">
        <v>96</v>
      </c>
    </row>
    <row r="76" spans="2:4" x14ac:dyDescent="0.25">
      <c r="B76" t="s">
        <v>97</v>
      </c>
    </row>
    <row r="77" spans="2:4" x14ac:dyDescent="0.25">
      <c r="B77" t="s">
        <v>98</v>
      </c>
    </row>
    <row r="78" spans="2:4" x14ac:dyDescent="0.25">
      <c r="B78" t="s">
        <v>99</v>
      </c>
    </row>
    <row r="79" spans="2:4" x14ac:dyDescent="0.25">
      <c r="B79" t="s">
        <v>100</v>
      </c>
    </row>
    <row r="80" spans="2:4" x14ac:dyDescent="0.25">
      <c r="B80" t="s">
        <v>101</v>
      </c>
    </row>
    <row r="82" spans="2:2" x14ac:dyDescent="0.25">
      <c r="B82" t="s">
        <v>102</v>
      </c>
    </row>
    <row r="83" spans="2:2" x14ac:dyDescent="0.25">
      <c r="B83" t="s">
        <v>103</v>
      </c>
    </row>
    <row r="84" spans="2:2" x14ac:dyDescent="0.25">
      <c r="B84" t="s">
        <v>104</v>
      </c>
    </row>
    <row r="86" spans="2:2" x14ac:dyDescent="0.25">
      <c r="B86" t="s">
        <v>105</v>
      </c>
    </row>
    <row r="87" spans="2:2" x14ac:dyDescent="0.25">
      <c r="B87" t="s">
        <v>106</v>
      </c>
    </row>
    <row r="88" spans="2:2" x14ac:dyDescent="0.25">
      <c r="B88" t="s">
        <v>107</v>
      </c>
    </row>
  </sheetData>
  <hyperlinks>
    <hyperlink ref="D7" r:id="rId1"/>
  </hyperlinks>
  <pageMargins left="0.7" right="0.7" top="0.75" bottom="0.75" header="0.3" footer="0.3"/>
  <pageSetup orientation="portrait" horizontalDpi="4294967293" verticalDpi="0" r:id="rId2"/>
  <drawing r:id="rId3"/>
  <legacyDrawing r:id="rId4"/>
  <oleObjects>
    <mc:AlternateContent xmlns:mc="http://schemas.openxmlformats.org/markup-compatibility/2006">
      <mc:Choice Requires="x14">
        <oleObject progId="Word.Document.12" shapeId="1025" r:id="rId5">
          <objectPr defaultSize="0" r:id="rId6">
            <anchor moveWithCells="1">
              <from>
                <xdr:col>1</xdr:col>
                <xdr:colOff>15240</xdr:colOff>
                <xdr:row>9</xdr:row>
                <xdr:rowOff>0</xdr:rowOff>
              </from>
              <to>
                <xdr:col>9</xdr:col>
                <xdr:colOff>114300</xdr:colOff>
                <xdr:row>56</xdr:row>
                <xdr:rowOff>15240</xdr:rowOff>
              </to>
            </anchor>
          </objectPr>
        </oleObject>
      </mc:Choice>
      <mc:Fallback>
        <oleObject progId="Word.Document.12" shapeId="1025" r:id="rId5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2:AS105"/>
  <sheetViews>
    <sheetView topLeftCell="A31" zoomScaleNormal="100" workbookViewId="0">
      <selection activeCell="B84" sqref="B84"/>
    </sheetView>
  </sheetViews>
  <sheetFormatPr defaultRowHeight="13.8" x14ac:dyDescent="0.25"/>
  <cols>
    <col min="2" max="2" width="15.453125" customWidth="1"/>
    <col min="3" max="3" width="12.54296875" bestFit="1" customWidth="1"/>
    <col min="4" max="4" width="14.6328125" customWidth="1"/>
    <col min="5" max="5" width="11.7265625" customWidth="1"/>
    <col min="6" max="6" width="11.90625" bestFit="1" customWidth="1"/>
    <col min="7" max="7" width="13.90625" customWidth="1"/>
    <col min="8" max="8" width="10.90625" customWidth="1"/>
    <col min="9" max="10" width="13.7265625" customWidth="1"/>
    <col min="11" max="11" width="14.54296875" customWidth="1"/>
    <col min="12" max="12" width="12.453125" customWidth="1"/>
    <col min="13" max="13" width="17.1796875" customWidth="1"/>
    <col min="14" max="14" width="14.81640625" customWidth="1"/>
    <col min="15" max="15" width="11.90625" bestFit="1" customWidth="1"/>
    <col min="17" max="17" width="12.36328125" customWidth="1"/>
    <col min="18" max="18" width="15" customWidth="1"/>
    <col min="19" max="19" width="14" customWidth="1"/>
    <col min="20" max="20" width="11.36328125" customWidth="1"/>
    <col min="43" max="43" width="17.54296875" customWidth="1"/>
    <col min="45" max="45" width="13.54296875" bestFit="1" customWidth="1"/>
  </cols>
  <sheetData>
    <row r="2" spans="2:2" ht="18" x14ac:dyDescent="0.35">
      <c r="B2" s="23" t="s">
        <v>56</v>
      </c>
    </row>
    <row r="4" spans="2:2" x14ac:dyDescent="0.25">
      <c r="B4" t="s">
        <v>31</v>
      </c>
    </row>
    <row r="5" spans="2:2" x14ac:dyDescent="0.25">
      <c r="B5" t="s">
        <v>32</v>
      </c>
    </row>
    <row r="7" spans="2:2" x14ac:dyDescent="0.25">
      <c r="B7" t="s">
        <v>33</v>
      </c>
    </row>
    <row r="8" spans="2:2" x14ac:dyDescent="0.25">
      <c r="B8" t="s">
        <v>34</v>
      </c>
    </row>
    <row r="9" spans="2:2" x14ac:dyDescent="0.25">
      <c r="B9" t="s">
        <v>35</v>
      </c>
    </row>
    <row r="10" spans="2:2" x14ac:dyDescent="0.25">
      <c r="B10" t="s">
        <v>36</v>
      </c>
    </row>
    <row r="11" spans="2:2" x14ac:dyDescent="0.25">
      <c r="B11" t="s">
        <v>37</v>
      </c>
    </row>
    <row r="13" spans="2:2" x14ac:dyDescent="0.25">
      <c r="B13" t="s">
        <v>38</v>
      </c>
    </row>
    <row r="14" spans="2:2" x14ac:dyDescent="0.25">
      <c r="B14" t="s">
        <v>39</v>
      </c>
    </row>
    <row r="15" spans="2:2" x14ac:dyDescent="0.25">
      <c r="B15" t="s">
        <v>47</v>
      </c>
    </row>
    <row r="17" spans="2:43" x14ac:dyDescent="0.25">
      <c r="B17" t="s">
        <v>40</v>
      </c>
    </row>
    <row r="18" spans="2:43" x14ac:dyDescent="0.25">
      <c r="B18" t="s">
        <v>41</v>
      </c>
    </row>
    <row r="20" spans="2:43" x14ac:dyDescent="0.25">
      <c r="B20" t="s">
        <v>42</v>
      </c>
    </row>
    <row r="21" spans="2:43" x14ac:dyDescent="0.25">
      <c r="B21" t="s">
        <v>108</v>
      </c>
    </row>
    <row r="22" spans="2:43" x14ac:dyDescent="0.25">
      <c r="B22" t="s">
        <v>43</v>
      </c>
    </row>
    <row r="23" spans="2:43" x14ac:dyDescent="0.25">
      <c r="B23" t="s">
        <v>44</v>
      </c>
    </row>
    <row r="25" spans="2:43" x14ac:dyDescent="0.25">
      <c r="B25" t="s">
        <v>13</v>
      </c>
    </row>
    <row r="26" spans="2:43" x14ac:dyDescent="0.25">
      <c r="B26" t="s">
        <v>45</v>
      </c>
      <c r="C26" s="5" t="s">
        <v>46</v>
      </c>
      <c r="E26" s="6"/>
    </row>
    <row r="27" spans="2:43" x14ac:dyDescent="0.25">
      <c r="G27" s="1"/>
      <c r="L27" s="1"/>
      <c r="N27" s="1"/>
    </row>
    <row r="28" spans="2:43" x14ac:dyDescent="0.25">
      <c r="I28" s="10" t="s">
        <v>10</v>
      </c>
      <c r="J28" s="10" t="s">
        <v>12</v>
      </c>
      <c r="K28" s="10" t="s">
        <v>29</v>
      </c>
      <c r="L28" s="10"/>
    </row>
    <row r="29" spans="2:43" ht="18" x14ac:dyDescent="0.35">
      <c r="B29" s="23" t="s">
        <v>0</v>
      </c>
      <c r="G29" s="10" t="s">
        <v>14</v>
      </c>
      <c r="I29" s="10" t="s">
        <v>8</v>
      </c>
      <c r="J29" s="10" t="s">
        <v>8</v>
      </c>
      <c r="K29" s="10" t="s">
        <v>30</v>
      </c>
      <c r="L29" s="16"/>
      <c r="N29" s="18"/>
    </row>
    <row r="30" spans="2:43" x14ac:dyDescent="0.25">
      <c r="G30" s="16">
        <v>41774</v>
      </c>
      <c r="I30" s="10" t="s">
        <v>9</v>
      </c>
      <c r="J30" s="10" t="s">
        <v>9</v>
      </c>
      <c r="K30" s="10" t="s">
        <v>9</v>
      </c>
      <c r="L30" s="1"/>
      <c r="N30" s="10"/>
    </row>
    <row r="31" spans="2:43" x14ac:dyDescent="0.25">
      <c r="C31">
        <v>2009</v>
      </c>
      <c r="D31">
        <v>2010</v>
      </c>
      <c r="E31">
        <v>2011</v>
      </c>
      <c r="F31">
        <v>2012</v>
      </c>
      <c r="G31" s="1">
        <v>2013</v>
      </c>
      <c r="S31" s="8"/>
      <c r="W31" s="8"/>
      <c r="Z31" s="12"/>
      <c r="AB31" s="12"/>
    </row>
    <row r="32" spans="2:43" x14ac:dyDescent="0.25">
      <c r="B32" t="s">
        <v>2</v>
      </c>
      <c r="C32" s="8">
        <v>14500000</v>
      </c>
      <c r="D32" s="3">
        <v>33248000</v>
      </c>
      <c r="E32" s="3">
        <v>62600000</v>
      </c>
      <c r="F32" s="3">
        <v>64116000</v>
      </c>
      <c r="G32" s="2">
        <v>78276000</v>
      </c>
      <c r="H32" s="3"/>
      <c r="I32" s="8">
        <f>SUM(C32:E32)</f>
        <v>110348000</v>
      </c>
      <c r="J32" s="8">
        <f>SUM(C32:F32)</f>
        <v>174464000</v>
      </c>
      <c r="K32" s="8">
        <f>J32+G32</f>
        <v>252740000</v>
      </c>
      <c r="Q32" s="3"/>
      <c r="AQ32" s="8"/>
    </row>
    <row r="33" spans="1:45" x14ac:dyDescent="0.25">
      <c r="B33" t="s">
        <v>1</v>
      </c>
      <c r="C33" s="8">
        <v>7648311</v>
      </c>
      <c r="D33" s="3">
        <v>12157075</v>
      </c>
      <c r="E33" s="3">
        <v>13980047</v>
      </c>
      <c r="F33" s="3">
        <v>15053114</v>
      </c>
      <c r="G33" s="19">
        <v>14251983</v>
      </c>
      <c r="H33" s="3"/>
      <c r="I33" s="8">
        <f>SUM(C33:E33)</f>
        <v>33785433</v>
      </c>
      <c r="J33" s="8">
        <f>SUM(C33:F33)</f>
        <v>48838547</v>
      </c>
      <c r="K33" s="8">
        <f>J33+G33</f>
        <v>63090530</v>
      </c>
      <c r="Q33" s="24"/>
      <c r="AQ33" s="8"/>
    </row>
    <row r="34" spans="1:45" x14ac:dyDescent="0.25">
      <c r="B34" t="s">
        <v>3</v>
      </c>
      <c r="C34" s="8">
        <v>12111060</v>
      </c>
      <c r="D34" s="3">
        <v>32573499</v>
      </c>
      <c r="E34" s="3">
        <v>30243415</v>
      </c>
      <c r="F34" s="3">
        <v>39477575</v>
      </c>
      <c r="G34" s="8">
        <v>22316000</v>
      </c>
      <c r="H34" s="3"/>
      <c r="I34" s="8">
        <f>SUM(C34:E34)</f>
        <v>74927974</v>
      </c>
      <c r="J34" s="8">
        <f>SUM(C34:F34)</f>
        <v>114405549</v>
      </c>
      <c r="K34" s="8">
        <f>J34+G34</f>
        <v>136721549</v>
      </c>
      <c r="Q34" s="3"/>
      <c r="Z34" s="3"/>
      <c r="AA34" s="3"/>
      <c r="AB34" s="3"/>
      <c r="AC34" s="3"/>
      <c r="AQ34" s="8"/>
    </row>
    <row r="35" spans="1:45" x14ac:dyDescent="0.25">
      <c r="B35" t="s">
        <v>5</v>
      </c>
      <c r="C35" s="8">
        <v>9104879.7300000004</v>
      </c>
      <c r="D35" s="3">
        <v>23672009</v>
      </c>
      <c r="E35" s="3">
        <v>92178207</v>
      </c>
      <c r="F35" s="3">
        <v>46778470</v>
      </c>
      <c r="G35" s="9">
        <v>42351967</v>
      </c>
      <c r="H35" s="3"/>
      <c r="I35" s="8">
        <f>SUM(C35:E35)</f>
        <v>124955095.73</v>
      </c>
      <c r="J35" s="8">
        <f>SUM(C35:F35)</f>
        <v>171733565.73000002</v>
      </c>
      <c r="K35" s="8">
        <f>J35+G35</f>
        <v>214085532.73000002</v>
      </c>
      <c r="Q35" s="3"/>
      <c r="S35" s="3"/>
      <c r="Z35" s="3"/>
      <c r="AA35" s="3"/>
      <c r="AB35" s="3"/>
      <c r="AC35" s="3"/>
      <c r="AQ35" s="8"/>
    </row>
    <row r="36" spans="1:45" x14ac:dyDescent="0.25">
      <c r="C36" s="8"/>
      <c r="D36" s="3"/>
      <c r="E36" s="3"/>
      <c r="K36" s="8"/>
      <c r="Q36" s="3"/>
      <c r="S36" s="3"/>
      <c r="T36" s="3"/>
      <c r="AQ36" s="8"/>
    </row>
    <row r="37" spans="1:45" x14ac:dyDescent="0.25">
      <c r="A37" t="s">
        <v>7</v>
      </c>
      <c r="C37" s="8">
        <f>SUM(C32:C35)</f>
        <v>43364250.730000004</v>
      </c>
      <c r="D37" s="8">
        <f>SUM(D32:D35)</f>
        <v>101650583</v>
      </c>
      <c r="E37" s="8">
        <f>SUM(E32:E35)</f>
        <v>199001669</v>
      </c>
      <c r="F37" s="8">
        <f>SUM(F32:F35)</f>
        <v>165425159</v>
      </c>
      <c r="G37" s="8">
        <f>SUM(G32:G35)</f>
        <v>157195950</v>
      </c>
      <c r="H37" s="3"/>
      <c r="I37" s="9">
        <f>SUM(I32:I35)</f>
        <v>344016502.73000002</v>
      </c>
      <c r="J37" s="9">
        <f>SUM(C37:F37)</f>
        <v>509441661.73000002</v>
      </c>
      <c r="K37" s="8">
        <f>J37+G37</f>
        <v>666637611.73000002</v>
      </c>
      <c r="P37" s="3"/>
      <c r="Z37" s="3"/>
      <c r="AA37" s="3"/>
      <c r="AB37" s="3"/>
      <c r="AC37" s="3"/>
      <c r="AQ37" s="8"/>
    </row>
    <row r="38" spans="1:45" x14ac:dyDescent="0.25">
      <c r="D38" s="3"/>
      <c r="I38" s="9">
        <f>SUM(C37:E37)</f>
        <v>344016502.73000002</v>
      </c>
      <c r="J38" s="9">
        <f>SUM(J32:J35)</f>
        <v>509441661.73000002</v>
      </c>
      <c r="K38" s="8">
        <f>SUM(K32:K35)</f>
        <v>666637611.73000002</v>
      </c>
      <c r="AQ38" s="8"/>
    </row>
    <row r="39" spans="1:45" x14ac:dyDescent="0.25">
      <c r="D39" s="3"/>
      <c r="I39" s="9"/>
      <c r="J39" s="9"/>
      <c r="K39" s="8"/>
      <c r="AQ39" s="8"/>
    </row>
    <row r="40" spans="1:45" x14ac:dyDescent="0.25">
      <c r="D40" s="3"/>
      <c r="K40" s="8"/>
      <c r="Q40" s="10"/>
      <c r="Z40" s="3"/>
      <c r="AA40" s="3"/>
      <c r="AB40" s="3"/>
      <c r="AC40" s="3"/>
      <c r="AQ40" s="8"/>
    </row>
    <row r="41" spans="1:45" x14ac:dyDescent="0.25">
      <c r="D41" s="3"/>
      <c r="K41" s="8"/>
      <c r="Q41" s="10"/>
      <c r="AQ41" s="8"/>
      <c r="AS41">
        <v>1656</v>
      </c>
    </row>
    <row r="42" spans="1:45" ht="18" x14ac:dyDescent="0.35">
      <c r="B42" s="23" t="s">
        <v>48</v>
      </c>
      <c r="I42" s="1" t="s">
        <v>4</v>
      </c>
      <c r="J42" s="1" t="s">
        <v>4</v>
      </c>
      <c r="K42" s="1" t="s">
        <v>4</v>
      </c>
      <c r="P42" s="3"/>
      <c r="Z42" s="3"/>
      <c r="AA42" s="3"/>
      <c r="AB42" s="3"/>
      <c r="AC42" s="3"/>
      <c r="AS42">
        <f>AS41*6.5</f>
        <v>10764</v>
      </c>
    </row>
    <row r="43" spans="1:45" x14ac:dyDescent="0.25">
      <c r="I43" s="1" t="s">
        <v>6</v>
      </c>
      <c r="J43" s="1" t="s">
        <v>6</v>
      </c>
      <c r="K43" s="1" t="s">
        <v>6</v>
      </c>
      <c r="Z43" s="3"/>
      <c r="AA43" s="3"/>
      <c r="AB43" s="3"/>
      <c r="AC43" s="3"/>
      <c r="AS43" s="8">
        <f>AS42*0.09*1000000</f>
        <v>968760000</v>
      </c>
    </row>
    <row r="44" spans="1:45" x14ac:dyDescent="0.25">
      <c r="I44" s="1" t="s">
        <v>11</v>
      </c>
      <c r="J44" s="1" t="s">
        <v>11</v>
      </c>
      <c r="K44" s="1" t="s">
        <v>11</v>
      </c>
      <c r="Z44" s="3"/>
      <c r="AA44" s="3"/>
      <c r="AB44" s="3"/>
      <c r="AC44" s="3"/>
    </row>
    <row r="45" spans="1:45" x14ac:dyDescent="0.25">
      <c r="B45" t="s">
        <v>2</v>
      </c>
      <c r="C45">
        <v>251</v>
      </c>
      <c r="D45">
        <v>365</v>
      </c>
      <c r="E45" s="14">
        <v>502</v>
      </c>
      <c r="F45" s="14">
        <f>J45-I45</f>
        <v>571</v>
      </c>
      <c r="G45" s="17">
        <v>632.70000000000005</v>
      </c>
      <c r="H45" s="14"/>
      <c r="I45" s="14">
        <f>SUM(C45:E45)</f>
        <v>1118</v>
      </c>
      <c r="J45" s="14">
        <v>1689</v>
      </c>
      <c r="K45" s="14">
        <f>J45+G45</f>
        <v>2321.6999999999998</v>
      </c>
      <c r="L45" s="14"/>
      <c r="N45" s="17"/>
      <c r="Q45" s="8"/>
      <c r="R45" s="12"/>
      <c r="Z45" s="3"/>
      <c r="AA45" s="3"/>
      <c r="AB45" s="3"/>
      <c r="AC45" s="3"/>
      <c r="AS45" s="20">
        <f>AQ41/AS43</f>
        <v>0</v>
      </c>
    </row>
    <row r="46" spans="1:45" x14ac:dyDescent="0.25">
      <c r="B46" t="s">
        <v>1</v>
      </c>
      <c r="C46">
        <v>115</v>
      </c>
      <c r="D46">
        <v>179</v>
      </c>
      <c r="E46" s="14">
        <v>180</v>
      </c>
      <c r="F46" s="14">
        <f>J46-I46</f>
        <v>186.59699999999998</v>
      </c>
      <c r="G46" s="17">
        <v>203.49100000000001</v>
      </c>
      <c r="H46" s="14"/>
      <c r="I46" s="14">
        <f>SUM(C46:E46)</f>
        <v>474</v>
      </c>
      <c r="J46" s="15">
        <v>660.59699999999998</v>
      </c>
      <c r="K46" s="14">
        <f>J46+G46</f>
        <v>864.08799999999997</v>
      </c>
      <c r="L46" s="17"/>
      <c r="N46" s="17"/>
      <c r="O46" s="14"/>
      <c r="P46" s="3"/>
      <c r="Q46" s="8"/>
      <c r="R46" s="12"/>
      <c r="AS46" s="22">
        <f>AQ41/(AS42*1000000)</f>
        <v>0</v>
      </c>
    </row>
    <row r="47" spans="1:45" x14ac:dyDescent="0.25">
      <c r="B47" t="s">
        <v>3</v>
      </c>
      <c r="C47">
        <v>86</v>
      </c>
      <c r="D47">
        <v>311</v>
      </c>
      <c r="E47" s="15">
        <v>213</v>
      </c>
      <c r="F47" s="14">
        <f>J47-I47</f>
        <v>294.17600000000004</v>
      </c>
      <c r="G47" s="17">
        <v>144.102</v>
      </c>
      <c r="H47" s="14"/>
      <c r="I47" s="14">
        <f>SUM(C47:E47)</f>
        <v>610</v>
      </c>
      <c r="J47" s="14">
        <v>904.17600000000004</v>
      </c>
      <c r="K47" s="14">
        <f>J47+G47</f>
        <v>1048.278</v>
      </c>
      <c r="L47" s="14"/>
      <c r="N47" s="17"/>
      <c r="Q47" s="8"/>
      <c r="R47" s="12"/>
      <c r="T47" s="8"/>
      <c r="Z47" s="3"/>
      <c r="AA47" s="3"/>
      <c r="AB47" s="3"/>
      <c r="AC47" s="3"/>
    </row>
    <row r="48" spans="1:45" x14ac:dyDescent="0.25">
      <c r="B48" t="s">
        <v>5</v>
      </c>
      <c r="C48">
        <v>0</v>
      </c>
      <c r="D48">
        <v>98</v>
      </c>
      <c r="E48" s="14">
        <v>1025</v>
      </c>
      <c r="F48" s="14">
        <f>J48-I48</f>
        <v>585.91200000000003</v>
      </c>
      <c r="G48" s="17">
        <v>675.64</v>
      </c>
      <c r="H48" s="14"/>
      <c r="I48" s="14">
        <f>SUM(C48:E48)</f>
        <v>1123</v>
      </c>
      <c r="J48" s="14">
        <v>1708.912</v>
      </c>
      <c r="K48" s="14">
        <f>J48+G48</f>
        <v>2384.5520000000001</v>
      </c>
      <c r="L48" s="17"/>
      <c r="N48" s="7"/>
      <c r="Q48" s="8"/>
      <c r="R48" s="12"/>
      <c r="AQ48" s="14"/>
    </row>
    <row r="49" spans="2:43" x14ac:dyDescent="0.25">
      <c r="E49" s="3"/>
      <c r="F49" s="14"/>
      <c r="H49" s="14"/>
      <c r="J49" s="14"/>
      <c r="K49" s="14"/>
      <c r="Q49" s="8"/>
      <c r="AQ49" s="14"/>
    </row>
    <row r="50" spans="2:43" x14ac:dyDescent="0.25">
      <c r="C50">
        <f>SUM(C45:C48)</f>
        <v>452</v>
      </c>
      <c r="D50">
        <f>SUM(D45:D48)</f>
        <v>953</v>
      </c>
      <c r="E50" s="3">
        <f>SUM(E45:E48)</f>
        <v>1920</v>
      </c>
      <c r="F50" s="3">
        <f>SUM(F45:F48)</f>
        <v>1637.6850000000002</v>
      </c>
      <c r="G50" s="17">
        <f>SUM(G45:G48)</f>
        <v>1655.933</v>
      </c>
      <c r="H50" s="3"/>
      <c r="I50" s="11">
        <f>SUM(I45:I48)</f>
        <v>3325</v>
      </c>
      <c r="J50" s="3">
        <f>SUM(J45:J48)</f>
        <v>4962.6849999999995</v>
      </c>
      <c r="K50" s="14">
        <f>J50+G50</f>
        <v>6618.6179999999995</v>
      </c>
      <c r="Q50" s="8"/>
      <c r="AQ50" s="14"/>
    </row>
    <row r="51" spans="2:43" x14ac:dyDescent="0.25">
      <c r="E51" s="3"/>
      <c r="F51" s="14"/>
      <c r="G51" s="14"/>
      <c r="H51" s="14"/>
      <c r="I51" s="11">
        <f>SUM(C50:E50)</f>
        <v>3325</v>
      </c>
      <c r="J51" s="11"/>
      <c r="K51" s="8"/>
      <c r="Q51" s="8"/>
      <c r="S51" s="8"/>
      <c r="AQ51" s="14"/>
    </row>
    <row r="52" spans="2:43" x14ac:dyDescent="0.25">
      <c r="E52" s="3"/>
      <c r="F52" s="3"/>
      <c r="G52" s="14"/>
      <c r="H52" s="14"/>
      <c r="K52" s="14"/>
      <c r="AQ52" s="14"/>
    </row>
    <row r="53" spans="2:43" x14ac:dyDescent="0.25">
      <c r="K53" s="8"/>
      <c r="AQ53" s="14"/>
    </row>
    <row r="54" spans="2:43" x14ac:dyDescent="0.25">
      <c r="M54" s="8"/>
    </row>
    <row r="55" spans="2:43" x14ac:dyDescent="0.25">
      <c r="B55" s="11" t="s">
        <v>15</v>
      </c>
      <c r="C55" t="s">
        <v>55</v>
      </c>
      <c r="M55" s="21"/>
    </row>
    <row r="57" spans="2:43" x14ac:dyDescent="0.25">
      <c r="B57" t="s">
        <v>5</v>
      </c>
      <c r="C57" t="s">
        <v>16</v>
      </c>
      <c r="D57" t="s">
        <v>17</v>
      </c>
    </row>
    <row r="58" spans="2:43" x14ac:dyDescent="0.25">
      <c r="D58" t="s">
        <v>18</v>
      </c>
    </row>
    <row r="59" spans="2:43" x14ac:dyDescent="0.25"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</row>
    <row r="60" spans="2:43" x14ac:dyDescent="0.25">
      <c r="B60" t="s">
        <v>20</v>
      </c>
      <c r="C60" t="s">
        <v>19</v>
      </c>
      <c r="D60" t="s">
        <v>21</v>
      </c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</row>
    <row r="61" spans="2:43" x14ac:dyDescent="0.25">
      <c r="D61" t="s">
        <v>22</v>
      </c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</row>
    <row r="62" spans="2:43" x14ac:dyDescent="0.25"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</row>
    <row r="63" spans="2:43" x14ac:dyDescent="0.25">
      <c r="B63" t="s">
        <v>23</v>
      </c>
      <c r="C63" t="s">
        <v>24</v>
      </c>
      <c r="D63" t="s">
        <v>25</v>
      </c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</row>
    <row r="64" spans="2:43" x14ac:dyDescent="0.25">
      <c r="D64" t="s">
        <v>54</v>
      </c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</row>
    <row r="66" spans="2:4" x14ac:dyDescent="0.25">
      <c r="B66" t="s">
        <v>1</v>
      </c>
      <c r="C66" t="s">
        <v>26</v>
      </c>
      <c r="D66" t="s">
        <v>28</v>
      </c>
    </row>
    <row r="67" spans="2:4" x14ac:dyDescent="0.25">
      <c r="D67">
        <v>193.51900000000001</v>
      </c>
    </row>
    <row r="68" spans="2:4" x14ac:dyDescent="0.25">
      <c r="D68">
        <v>9.9719999999999995</v>
      </c>
    </row>
    <row r="69" spans="2:4" x14ac:dyDescent="0.25">
      <c r="D69">
        <f>D67+D68</f>
        <v>203.49100000000001</v>
      </c>
    </row>
    <row r="72" spans="2:4" x14ac:dyDescent="0.25">
      <c r="B72" t="s">
        <v>49</v>
      </c>
    </row>
    <row r="73" spans="2:4" x14ac:dyDescent="0.25">
      <c r="B73" t="s">
        <v>50</v>
      </c>
    </row>
    <row r="74" spans="2:4" x14ac:dyDescent="0.25">
      <c r="B74" t="s">
        <v>109</v>
      </c>
    </row>
    <row r="77" spans="2:4" x14ac:dyDescent="0.25">
      <c r="B77" t="s">
        <v>110</v>
      </c>
    </row>
    <row r="78" spans="2:4" x14ac:dyDescent="0.25">
      <c r="B78" t="s">
        <v>51</v>
      </c>
    </row>
    <row r="79" spans="2:4" x14ac:dyDescent="0.25">
      <c r="B79" t="s">
        <v>52</v>
      </c>
    </row>
    <row r="80" spans="2:4" x14ac:dyDescent="0.25">
      <c r="B80" t="s">
        <v>53</v>
      </c>
    </row>
    <row r="82" spans="2:5" x14ac:dyDescent="0.25">
      <c r="B82" t="s">
        <v>111</v>
      </c>
    </row>
    <row r="83" spans="2:5" x14ac:dyDescent="0.25">
      <c r="B83" t="s">
        <v>112</v>
      </c>
    </row>
    <row r="84" spans="2:5" x14ac:dyDescent="0.25">
      <c r="B84" t="s">
        <v>113</v>
      </c>
    </row>
    <row r="85" spans="2:5" x14ac:dyDescent="0.25">
      <c r="C85" s="2"/>
      <c r="D85" s="2"/>
      <c r="E85" s="2"/>
    </row>
    <row r="86" spans="2:5" x14ac:dyDescent="0.25">
      <c r="C86" s="2"/>
      <c r="D86" s="2"/>
      <c r="E86" s="2"/>
    </row>
    <row r="87" spans="2:5" x14ac:dyDescent="0.25">
      <c r="E87" s="2"/>
    </row>
    <row r="102" spans="3:3" x14ac:dyDescent="0.25">
      <c r="C102" s="7"/>
    </row>
    <row r="104" spans="3:3" x14ac:dyDescent="0.25">
      <c r="C104" s="11"/>
    </row>
    <row r="105" spans="3:3" x14ac:dyDescent="0.25">
      <c r="C105" s="11"/>
    </row>
  </sheetData>
  <hyperlinks>
    <hyperlink ref="C26" r:id="rId1"/>
  </hyperlinks>
  <pageMargins left="0.7" right="0.7" top="0.75" bottom="0.75" header="0.3" footer="0.3"/>
  <pageSetup orientation="portrait" horizontalDpi="4294967293" verticalDpi="0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C3:O117"/>
  <sheetViews>
    <sheetView topLeftCell="G43" workbookViewId="0">
      <selection activeCell="L57" sqref="L57"/>
    </sheetView>
  </sheetViews>
  <sheetFormatPr defaultRowHeight="13.8" x14ac:dyDescent="0.25"/>
  <cols>
    <col min="3" max="3" width="28.453125" customWidth="1"/>
    <col min="4" max="4" width="13.7265625" customWidth="1"/>
    <col min="5" max="5" width="10.90625" bestFit="1" customWidth="1"/>
    <col min="6" max="6" width="13" customWidth="1"/>
    <col min="7" max="7" width="12.1796875" customWidth="1"/>
    <col min="8" max="8" width="13.54296875" customWidth="1"/>
    <col min="9" max="9" width="9.90625" bestFit="1" customWidth="1"/>
    <col min="10" max="10" width="10.90625" bestFit="1" customWidth="1"/>
    <col min="11" max="11" width="13.6328125" customWidth="1"/>
    <col min="12" max="12" width="16.08984375" customWidth="1"/>
    <col min="13" max="13" width="13.7265625" customWidth="1"/>
    <col min="14" max="14" width="13.6328125" customWidth="1"/>
    <col min="15" max="15" width="12.7265625" customWidth="1"/>
    <col min="16" max="16" width="11.90625" customWidth="1"/>
    <col min="17" max="17" width="14.08984375" customWidth="1"/>
    <col min="18" max="18" width="14.26953125" customWidth="1"/>
    <col min="19" max="19" width="15.36328125" customWidth="1"/>
    <col min="20" max="20" width="12.6328125" customWidth="1"/>
    <col min="21" max="21" width="14.7265625" customWidth="1"/>
  </cols>
  <sheetData>
    <row r="3" spans="3:3" ht="18" x14ac:dyDescent="0.35">
      <c r="C3" s="25" t="s">
        <v>57</v>
      </c>
    </row>
    <row r="4" spans="3:3" ht="15.6" x14ac:dyDescent="0.3">
      <c r="C4" s="26" t="s">
        <v>81</v>
      </c>
    </row>
    <row r="5" spans="3:3" x14ac:dyDescent="0.25">
      <c r="C5" s="8"/>
    </row>
    <row r="6" spans="3:3" x14ac:dyDescent="0.25">
      <c r="C6" s="8" t="s">
        <v>58</v>
      </c>
    </row>
    <row r="7" spans="3:3" x14ac:dyDescent="0.25">
      <c r="C7" s="8" t="s">
        <v>59</v>
      </c>
    </row>
    <row r="8" spans="3:3" x14ac:dyDescent="0.25">
      <c r="C8" s="8" t="s">
        <v>114</v>
      </c>
    </row>
    <row r="10" spans="3:3" x14ac:dyDescent="0.25">
      <c r="C10" s="8" t="s">
        <v>130</v>
      </c>
    </row>
    <row r="11" spans="3:3" x14ac:dyDescent="0.25">
      <c r="C11" s="8" t="s">
        <v>131</v>
      </c>
    </row>
    <row r="13" spans="3:3" x14ac:dyDescent="0.25">
      <c r="C13" s="8" t="s">
        <v>60</v>
      </c>
    </row>
    <row r="14" spans="3:3" x14ac:dyDescent="0.25">
      <c r="C14" t="s">
        <v>61</v>
      </c>
    </row>
    <row r="15" spans="3:3" x14ac:dyDescent="0.25">
      <c r="C15" s="8" t="s">
        <v>62</v>
      </c>
    </row>
    <row r="16" spans="3:3" x14ac:dyDescent="0.25">
      <c r="C16" t="s">
        <v>63</v>
      </c>
    </row>
    <row r="17" spans="3:11" x14ac:dyDescent="0.25">
      <c r="C17" s="8" t="s">
        <v>64</v>
      </c>
    </row>
    <row r="19" spans="3:11" x14ac:dyDescent="0.25">
      <c r="C19" s="8" t="s">
        <v>119</v>
      </c>
    </row>
    <row r="20" spans="3:11" x14ac:dyDescent="0.25">
      <c r="C20" s="8" t="s">
        <v>120</v>
      </c>
    </row>
    <row r="21" spans="3:11" x14ac:dyDescent="0.25">
      <c r="C21" s="8" t="s">
        <v>132</v>
      </c>
    </row>
    <row r="22" spans="3:11" x14ac:dyDescent="0.25">
      <c r="C22" s="8" t="s">
        <v>121</v>
      </c>
    </row>
    <row r="24" spans="3:11" x14ac:dyDescent="0.25">
      <c r="C24" t="s">
        <v>115</v>
      </c>
    </row>
    <row r="25" spans="3:11" x14ac:dyDescent="0.25">
      <c r="C25" s="8" t="s">
        <v>116</v>
      </c>
    </row>
    <row r="26" spans="3:11" x14ac:dyDescent="0.25">
      <c r="C26" t="s">
        <v>117</v>
      </c>
    </row>
    <row r="27" spans="3:11" x14ac:dyDescent="0.25">
      <c r="C27" s="8" t="s">
        <v>118</v>
      </c>
    </row>
    <row r="29" spans="3:11" x14ac:dyDescent="0.25">
      <c r="C29" s="11" t="s">
        <v>122</v>
      </c>
      <c r="D29" s="11"/>
      <c r="E29" s="11"/>
      <c r="F29" s="11"/>
      <c r="G29" s="11"/>
      <c r="H29" s="11"/>
      <c r="I29" s="11"/>
      <c r="J29" s="11"/>
      <c r="K29" s="11"/>
    </row>
    <row r="30" spans="3:11" x14ac:dyDescent="0.25">
      <c r="C30" s="11" t="s">
        <v>68</v>
      </c>
      <c r="D30" s="11"/>
      <c r="E30" s="11"/>
      <c r="F30" s="11"/>
      <c r="G30" s="11"/>
      <c r="H30" s="11"/>
      <c r="I30" s="11"/>
      <c r="J30" s="11"/>
      <c r="K30" s="11"/>
    </row>
    <row r="31" spans="3:11" x14ac:dyDescent="0.25">
      <c r="C31" s="11" t="s">
        <v>69</v>
      </c>
      <c r="D31" s="11"/>
      <c r="E31" s="11"/>
      <c r="F31" s="11"/>
      <c r="G31" s="11"/>
      <c r="H31" s="11"/>
      <c r="I31" s="11"/>
      <c r="J31" s="11"/>
      <c r="K31" s="11"/>
    </row>
    <row r="32" spans="3:11" x14ac:dyDescent="0.25">
      <c r="C32" s="11" t="s">
        <v>70</v>
      </c>
      <c r="D32" s="11"/>
      <c r="E32" s="11"/>
      <c r="F32" s="11"/>
      <c r="G32" s="11"/>
      <c r="H32" s="11"/>
      <c r="I32" s="11"/>
      <c r="J32" s="11"/>
      <c r="K32" s="11"/>
    </row>
    <row r="34" spans="3:15" x14ac:dyDescent="0.25">
      <c r="C34" t="s">
        <v>65</v>
      </c>
    </row>
    <row r="35" spans="3:15" x14ac:dyDescent="0.25">
      <c r="C35" t="s">
        <v>67</v>
      </c>
    </row>
    <row r="36" spans="3:15" x14ac:dyDescent="0.25">
      <c r="C36" t="s">
        <v>66</v>
      </c>
    </row>
    <row r="38" spans="3:15" x14ac:dyDescent="0.25">
      <c r="C38" s="11" t="s">
        <v>71</v>
      </c>
    </row>
    <row r="40" spans="3:15" ht="18" x14ac:dyDescent="0.35">
      <c r="C40" t="s">
        <v>48</v>
      </c>
      <c r="J40" s="23" t="s">
        <v>0</v>
      </c>
      <c r="O40" s="10" t="s">
        <v>14</v>
      </c>
    </row>
    <row r="41" spans="3:15" x14ac:dyDescent="0.25">
      <c r="C41" s="8"/>
      <c r="E41" s="8"/>
      <c r="O41" s="16">
        <v>41774</v>
      </c>
    </row>
    <row r="42" spans="3:15" x14ac:dyDescent="0.25">
      <c r="D42" s="11">
        <v>2009</v>
      </c>
      <c r="E42" s="11">
        <v>2010</v>
      </c>
      <c r="F42" s="11">
        <v>2011</v>
      </c>
      <c r="G42" s="11">
        <v>2012</v>
      </c>
      <c r="H42" s="11">
        <v>2013</v>
      </c>
      <c r="K42">
        <v>2009</v>
      </c>
      <c r="L42">
        <v>2010</v>
      </c>
      <c r="M42">
        <v>2011</v>
      </c>
      <c r="N42">
        <v>2012</v>
      </c>
      <c r="O42" s="1">
        <v>2013</v>
      </c>
    </row>
    <row r="43" spans="3:15" x14ac:dyDescent="0.25">
      <c r="C43" t="s">
        <v>2</v>
      </c>
      <c r="D43" s="14">
        <v>251</v>
      </c>
      <c r="E43" s="14">
        <v>365</v>
      </c>
      <c r="F43" s="14">
        <v>502</v>
      </c>
      <c r="G43" s="14">
        <v>571</v>
      </c>
      <c r="H43" s="14">
        <v>632.70000000000005</v>
      </c>
      <c r="J43" t="s">
        <v>2</v>
      </c>
      <c r="K43" s="8">
        <v>14500000</v>
      </c>
      <c r="L43" s="3">
        <v>33248000</v>
      </c>
      <c r="M43" s="3">
        <v>62600000</v>
      </c>
      <c r="N43" s="3">
        <v>64116000</v>
      </c>
      <c r="O43" s="2">
        <v>78276000</v>
      </c>
    </row>
    <row r="44" spans="3:15" x14ac:dyDescent="0.25">
      <c r="C44" t="s">
        <v>1</v>
      </c>
      <c r="D44" s="14">
        <v>115</v>
      </c>
      <c r="E44" s="14">
        <v>179</v>
      </c>
      <c r="F44" s="14">
        <v>180</v>
      </c>
      <c r="G44" s="14">
        <v>186.59699999999998</v>
      </c>
      <c r="H44" s="14">
        <v>203.49100000000001</v>
      </c>
      <c r="J44" t="s">
        <v>1</v>
      </c>
      <c r="K44" s="8">
        <v>7648311</v>
      </c>
      <c r="L44" s="3">
        <v>12157075</v>
      </c>
      <c r="M44" s="3">
        <v>13980047</v>
      </c>
      <c r="N44" s="3">
        <v>15053114</v>
      </c>
      <c r="O44" s="19">
        <v>14251983</v>
      </c>
    </row>
    <row r="45" spans="3:15" x14ac:dyDescent="0.25">
      <c r="C45" t="s">
        <v>3</v>
      </c>
      <c r="D45" s="14">
        <v>86</v>
      </c>
      <c r="E45" s="14">
        <v>311</v>
      </c>
      <c r="F45" s="14">
        <v>213</v>
      </c>
      <c r="G45" s="14">
        <v>294.17600000000004</v>
      </c>
      <c r="H45" s="14">
        <v>144.102</v>
      </c>
      <c r="J45" t="s">
        <v>3</v>
      </c>
      <c r="K45" s="8">
        <v>12111060</v>
      </c>
      <c r="L45" s="3">
        <v>32573499</v>
      </c>
      <c r="M45" s="3">
        <v>30243415</v>
      </c>
      <c r="N45" s="3">
        <v>39477575</v>
      </c>
      <c r="O45" s="8">
        <v>22316000</v>
      </c>
    </row>
    <row r="46" spans="3:15" x14ac:dyDescent="0.25">
      <c r="C46" t="s">
        <v>5</v>
      </c>
      <c r="D46" s="14">
        <v>0</v>
      </c>
      <c r="E46" s="14">
        <v>98</v>
      </c>
      <c r="F46" s="14">
        <v>1025</v>
      </c>
      <c r="G46" s="14">
        <v>585.91200000000003</v>
      </c>
      <c r="H46" s="14">
        <v>675.64</v>
      </c>
      <c r="J46" t="s">
        <v>5</v>
      </c>
      <c r="K46" s="8">
        <v>9104879.7300000004</v>
      </c>
      <c r="L46" s="3">
        <v>23672009</v>
      </c>
      <c r="M46" s="3">
        <v>92178207</v>
      </c>
      <c r="N46" s="3">
        <v>46778470</v>
      </c>
      <c r="O46" s="9">
        <v>42351967</v>
      </c>
    </row>
    <row r="47" spans="3:15" x14ac:dyDescent="0.25">
      <c r="D47" s="14"/>
      <c r="E47" s="14"/>
      <c r="F47" s="14"/>
      <c r="G47" s="14"/>
      <c r="H47" s="14"/>
      <c r="K47" s="8"/>
      <c r="L47" s="3"/>
      <c r="M47" s="3"/>
    </row>
    <row r="48" spans="3:15" x14ac:dyDescent="0.25">
      <c r="D48" s="14">
        <v>452</v>
      </c>
      <c r="E48" s="14">
        <v>953</v>
      </c>
      <c r="F48" s="14">
        <v>1920</v>
      </c>
      <c r="G48" s="14">
        <v>1637.6850000000002</v>
      </c>
      <c r="H48" s="14">
        <v>1655.933</v>
      </c>
      <c r="K48" s="8">
        <f>SUM(K43:K46)</f>
        <v>43364250.730000004</v>
      </c>
      <c r="L48" s="8">
        <f>SUM(L43:L46)</f>
        <v>101650583</v>
      </c>
      <c r="M48" s="8">
        <f>SUM(M43:M46)</f>
        <v>199001669</v>
      </c>
      <c r="N48" s="8">
        <f>SUM(N43:N46)</f>
        <v>165425159</v>
      </c>
      <c r="O48" s="8">
        <f>SUM(O43:O46)</f>
        <v>157195950</v>
      </c>
    </row>
    <row r="51" spans="4:12" x14ac:dyDescent="0.25">
      <c r="D51" t="s">
        <v>133</v>
      </c>
      <c r="K51" s="1" t="s">
        <v>72</v>
      </c>
      <c r="L51" t="s">
        <v>4</v>
      </c>
    </row>
    <row r="52" spans="4:12" x14ac:dyDescent="0.25">
      <c r="K52" s="1" t="s">
        <v>73</v>
      </c>
      <c r="L52" t="s">
        <v>75</v>
      </c>
    </row>
    <row r="53" spans="4:12" x14ac:dyDescent="0.25">
      <c r="J53" s="1"/>
      <c r="K53" s="1" t="s">
        <v>134</v>
      </c>
    </row>
    <row r="54" spans="4:12" x14ac:dyDescent="0.25">
      <c r="J54" s="1"/>
    </row>
    <row r="55" spans="4:12" x14ac:dyDescent="0.25">
      <c r="D55" s="14">
        <f>452</f>
        <v>452</v>
      </c>
      <c r="J55">
        <v>2009</v>
      </c>
      <c r="K55" s="14">
        <f>SUM(D55:H55)</f>
        <v>452</v>
      </c>
      <c r="L55" s="14">
        <f>K55</f>
        <v>452</v>
      </c>
    </row>
    <row r="56" spans="4:12" x14ac:dyDescent="0.25">
      <c r="D56" s="14">
        <f>D55*11/12</f>
        <v>414.33333333333331</v>
      </c>
      <c r="E56" s="14">
        <v>953</v>
      </c>
      <c r="J56">
        <v>2010</v>
      </c>
      <c r="K56" s="14">
        <f t="shared" ref="K56:K70" si="0">SUM(D56:H56)</f>
        <v>1367.3333333333333</v>
      </c>
      <c r="L56" s="14">
        <f>L55+K56</f>
        <v>1819.3333333333333</v>
      </c>
    </row>
    <row r="57" spans="4:12" x14ac:dyDescent="0.25">
      <c r="D57" s="14">
        <f>D55*10/12</f>
        <v>376.66666666666669</v>
      </c>
      <c r="E57" s="14">
        <f>E56*11/12</f>
        <v>873.58333333333337</v>
      </c>
      <c r="F57" s="14">
        <v>1920</v>
      </c>
      <c r="J57">
        <v>2011</v>
      </c>
      <c r="K57" s="14">
        <f t="shared" si="0"/>
        <v>3170.25</v>
      </c>
      <c r="L57" s="14">
        <f t="shared" ref="L57:L70" si="1">L56+K57</f>
        <v>4989.583333333333</v>
      </c>
    </row>
    <row r="58" spans="4:12" x14ac:dyDescent="0.25">
      <c r="D58" s="14">
        <f>D55*9/12</f>
        <v>339</v>
      </c>
      <c r="E58" s="14">
        <f>E56*10/12</f>
        <v>794.16666666666663</v>
      </c>
      <c r="F58" s="14">
        <f>F57*11/12</f>
        <v>1760</v>
      </c>
      <c r="G58" s="14">
        <v>1638</v>
      </c>
      <c r="J58">
        <v>2012</v>
      </c>
      <c r="K58" s="14">
        <f t="shared" si="0"/>
        <v>4531.1666666666661</v>
      </c>
      <c r="L58" s="14">
        <f t="shared" si="1"/>
        <v>9520.75</v>
      </c>
    </row>
    <row r="59" spans="4:12" x14ac:dyDescent="0.25">
      <c r="D59" s="14">
        <f>D55*8/12</f>
        <v>301.33333333333331</v>
      </c>
      <c r="E59" s="14">
        <f>E56*9/12</f>
        <v>714.75</v>
      </c>
      <c r="F59" s="14">
        <f>F57*10/12</f>
        <v>1600</v>
      </c>
      <c r="G59" s="14">
        <f>G58*11/12</f>
        <v>1501.5</v>
      </c>
      <c r="H59" s="14">
        <v>1656</v>
      </c>
      <c r="J59">
        <v>2013</v>
      </c>
      <c r="K59" s="14">
        <f t="shared" si="0"/>
        <v>5773.583333333333</v>
      </c>
      <c r="L59" s="14">
        <f t="shared" si="1"/>
        <v>15294.333333333332</v>
      </c>
    </row>
    <row r="60" spans="4:12" x14ac:dyDescent="0.25">
      <c r="D60" s="14">
        <f>D55*7/12</f>
        <v>263.66666666666669</v>
      </c>
      <c r="E60" s="14">
        <f>E56*8/12</f>
        <v>635.33333333333337</v>
      </c>
      <c r="F60" s="14">
        <f>F57*9/12</f>
        <v>1440</v>
      </c>
      <c r="G60" s="14">
        <f>G58*10/12</f>
        <v>1365</v>
      </c>
      <c r="H60" s="14">
        <f>H59*11/12</f>
        <v>1518</v>
      </c>
      <c r="J60">
        <v>2014</v>
      </c>
      <c r="K60" s="14">
        <f t="shared" si="0"/>
        <v>5222</v>
      </c>
      <c r="L60" s="14">
        <f t="shared" si="1"/>
        <v>20516.333333333332</v>
      </c>
    </row>
    <row r="61" spans="4:12" x14ac:dyDescent="0.25">
      <c r="D61" s="14">
        <f>D55*6/12</f>
        <v>226</v>
      </c>
      <c r="E61" s="14">
        <f>E56*7/12</f>
        <v>555.91666666666663</v>
      </c>
      <c r="F61" s="14">
        <f>F57*8/12</f>
        <v>1280</v>
      </c>
      <c r="G61" s="14">
        <f>G58*9/12</f>
        <v>1228.5</v>
      </c>
      <c r="H61" s="14">
        <f>H59*10/12</f>
        <v>1380</v>
      </c>
      <c r="J61">
        <v>2015</v>
      </c>
      <c r="K61" s="14">
        <f t="shared" si="0"/>
        <v>4670.4166666666661</v>
      </c>
      <c r="L61" s="14">
        <f t="shared" si="1"/>
        <v>25186.75</v>
      </c>
    </row>
    <row r="62" spans="4:12" x14ac:dyDescent="0.25">
      <c r="D62" s="14">
        <f>D55*5/12</f>
        <v>188.33333333333334</v>
      </c>
      <c r="E62" s="14">
        <f>E56*6/12</f>
        <v>476.5</v>
      </c>
      <c r="F62" s="14">
        <f>F57*7/12</f>
        <v>1120</v>
      </c>
      <c r="G62" s="14">
        <f>G58*8/12</f>
        <v>1092</v>
      </c>
      <c r="H62" s="14">
        <f>H59*9/12</f>
        <v>1242</v>
      </c>
      <c r="J62">
        <v>2016</v>
      </c>
      <c r="K62" s="14">
        <f t="shared" si="0"/>
        <v>4118.8333333333339</v>
      </c>
      <c r="L62" s="14">
        <f t="shared" si="1"/>
        <v>29305.583333333336</v>
      </c>
    </row>
    <row r="63" spans="4:12" x14ac:dyDescent="0.25">
      <c r="D63" s="14">
        <f>D55*4/12</f>
        <v>150.66666666666666</v>
      </c>
      <c r="E63" s="14">
        <f>E56*5/12</f>
        <v>397.08333333333331</v>
      </c>
      <c r="F63" s="14">
        <f>F57*6/12</f>
        <v>960</v>
      </c>
      <c r="G63" s="14">
        <f>G58*7/12</f>
        <v>955.5</v>
      </c>
      <c r="H63" s="14">
        <f>H59*8/12</f>
        <v>1104</v>
      </c>
      <c r="J63">
        <v>2017</v>
      </c>
      <c r="K63" s="14">
        <f t="shared" si="0"/>
        <v>3567.25</v>
      </c>
      <c r="L63" s="14">
        <f t="shared" si="1"/>
        <v>32872.833333333336</v>
      </c>
    </row>
    <row r="64" spans="4:12" x14ac:dyDescent="0.25">
      <c r="D64" s="14">
        <f>D55*3/12</f>
        <v>113</v>
      </c>
      <c r="E64" s="14">
        <f>E56*4/12</f>
        <v>317.66666666666669</v>
      </c>
      <c r="F64" s="14">
        <f>F57*5/12</f>
        <v>800</v>
      </c>
      <c r="G64" s="14">
        <f>G58*6/12</f>
        <v>819</v>
      </c>
      <c r="H64" s="14">
        <f>H59*7/12</f>
        <v>966</v>
      </c>
      <c r="J64">
        <v>2018</v>
      </c>
      <c r="K64" s="14">
        <f t="shared" si="0"/>
        <v>3015.666666666667</v>
      </c>
      <c r="L64" s="14">
        <f t="shared" si="1"/>
        <v>35888.5</v>
      </c>
    </row>
    <row r="65" spans="4:12" x14ac:dyDescent="0.25">
      <c r="D65" s="14">
        <f>D55*2/12</f>
        <v>75.333333333333329</v>
      </c>
      <c r="E65" s="14">
        <f>E56*3/12</f>
        <v>238.25</v>
      </c>
      <c r="F65" s="14">
        <f>F57*4/12</f>
        <v>640</v>
      </c>
      <c r="G65" s="14">
        <f>G58*5/12</f>
        <v>682.5</v>
      </c>
      <c r="H65" s="14">
        <f>H59*6/12</f>
        <v>828</v>
      </c>
      <c r="J65">
        <v>2019</v>
      </c>
      <c r="K65" s="14">
        <f t="shared" si="0"/>
        <v>2464.083333333333</v>
      </c>
      <c r="L65" s="14">
        <f t="shared" si="1"/>
        <v>38352.583333333336</v>
      </c>
    </row>
    <row r="66" spans="4:12" x14ac:dyDescent="0.25">
      <c r="D66" s="14">
        <f>D55*1/12</f>
        <v>37.666666666666664</v>
      </c>
      <c r="E66" s="14">
        <f>E56*2/12</f>
        <v>158.83333333333334</v>
      </c>
      <c r="F66" s="14">
        <f>F57*3/12</f>
        <v>480</v>
      </c>
      <c r="G66" s="14">
        <f>G58*4/12</f>
        <v>546</v>
      </c>
      <c r="H66" s="14">
        <f>H59*5/12</f>
        <v>690</v>
      </c>
      <c r="J66">
        <v>2020</v>
      </c>
      <c r="K66" s="14">
        <f t="shared" si="0"/>
        <v>1912.5</v>
      </c>
      <c r="L66" s="14">
        <f t="shared" si="1"/>
        <v>40265.083333333336</v>
      </c>
    </row>
    <row r="67" spans="4:12" x14ac:dyDescent="0.25">
      <c r="E67" s="14">
        <f>E56*1/12</f>
        <v>79.416666666666671</v>
      </c>
      <c r="F67" s="14">
        <f>F57*2/12</f>
        <v>320</v>
      </c>
      <c r="G67" s="14">
        <f>G58*3/12</f>
        <v>409.5</v>
      </c>
      <c r="H67" s="14">
        <f>H59*4/12</f>
        <v>552</v>
      </c>
      <c r="J67">
        <v>2021</v>
      </c>
      <c r="K67" s="14">
        <f t="shared" si="0"/>
        <v>1360.9166666666667</v>
      </c>
      <c r="L67" s="14">
        <f t="shared" si="1"/>
        <v>41626</v>
      </c>
    </row>
    <row r="68" spans="4:12" x14ac:dyDescent="0.25">
      <c r="F68" s="14">
        <f>F57*1/12</f>
        <v>160</v>
      </c>
      <c r="G68" s="14">
        <f>G58*2/12</f>
        <v>273</v>
      </c>
      <c r="H68" s="14">
        <f>H59*3/12</f>
        <v>414</v>
      </c>
      <c r="J68">
        <v>2022</v>
      </c>
      <c r="K68" s="14">
        <f t="shared" si="0"/>
        <v>847</v>
      </c>
      <c r="L68" s="14">
        <f t="shared" si="1"/>
        <v>42473</v>
      </c>
    </row>
    <row r="69" spans="4:12" x14ac:dyDescent="0.25">
      <c r="G69" s="14">
        <f>G58*1/12</f>
        <v>136.5</v>
      </c>
      <c r="H69" s="14">
        <f>H59*2/12</f>
        <v>276</v>
      </c>
      <c r="J69">
        <v>2023</v>
      </c>
      <c r="K69" s="14">
        <f t="shared" si="0"/>
        <v>412.5</v>
      </c>
      <c r="L69" s="14">
        <f t="shared" si="1"/>
        <v>42885.5</v>
      </c>
    </row>
    <row r="70" spans="4:12" x14ac:dyDescent="0.25">
      <c r="H70" s="14">
        <f>H59*1/12</f>
        <v>138</v>
      </c>
      <c r="J70">
        <v>2024</v>
      </c>
      <c r="K70" s="14">
        <f t="shared" si="0"/>
        <v>138</v>
      </c>
      <c r="L70" s="14">
        <f t="shared" si="1"/>
        <v>43023.5</v>
      </c>
    </row>
    <row r="71" spans="4:12" x14ac:dyDescent="0.25">
      <c r="L71" s="14"/>
    </row>
    <row r="72" spans="4:12" x14ac:dyDescent="0.25">
      <c r="L72" s="14"/>
    </row>
    <row r="73" spans="4:12" x14ac:dyDescent="0.25">
      <c r="D73" t="s">
        <v>74</v>
      </c>
      <c r="F73" t="s">
        <v>123</v>
      </c>
      <c r="K73" s="10" t="s">
        <v>75</v>
      </c>
      <c r="L73" s="10" t="s">
        <v>27</v>
      </c>
    </row>
    <row r="74" spans="4:12" x14ac:dyDescent="0.25">
      <c r="K74" s="10" t="s">
        <v>76</v>
      </c>
      <c r="L74" s="10" t="s">
        <v>75</v>
      </c>
    </row>
    <row r="75" spans="4:12" x14ac:dyDescent="0.25">
      <c r="K75" s="10" t="s">
        <v>77</v>
      </c>
      <c r="L75" s="10" t="s">
        <v>78</v>
      </c>
    </row>
    <row r="77" spans="4:12" x14ac:dyDescent="0.25">
      <c r="D77" s="8">
        <f>D55*0.0916*1000000</f>
        <v>41403200</v>
      </c>
      <c r="E77" s="8"/>
      <c r="F77" s="8"/>
      <c r="G77" s="8"/>
      <c r="H77" s="8"/>
      <c r="I77" s="8"/>
      <c r="J77">
        <v>2009</v>
      </c>
      <c r="K77" s="8">
        <f>SUM(D77:H77)</f>
        <v>41403200</v>
      </c>
      <c r="L77" s="8">
        <f>K77</f>
        <v>41403200</v>
      </c>
    </row>
    <row r="78" spans="4:12" x14ac:dyDescent="0.25">
      <c r="D78" s="8">
        <f t="shared" ref="D78:H92" si="2">D56*0.0916*1000000</f>
        <v>37952933.333333336</v>
      </c>
      <c r="E78" s="8">
        <f t="shared" si="2"/>
        <v>87294800</v>
      </c>
      <c r="F78" s="8"/>
      <c r="G78" s="8"/>
      <c r="H78" s="8"/>
      <c r="I78" s="8"/>
      <c r="J78">
        <v>2010</v>
      </c>
      <c r="K78" s="8">
        <f t="shared" ref="K78:K92" si="3">SUM(D78:H78)</f>
        <v>125247733.33333334</v>
      </c>
      <c r="L78" s="8">
        <f>L77+K78</f>
        <v>166650933.33333334</v>
      </c>
    </row>
    <row r="79" spans="4:12" x14ac:dyDescent="0.25">
      <c r="D79" s="8">
        <f t="shared" si="2"/>
        <v>34502666.666666672</v>
      </c>
      <c r="E79" s="8">
        <f t="shared" si="2"/>
        <v>80020233.333333343</v>
      </c>
      <c r="F79" s="8">
        <f t="shared" si="2"/>
        <v>175872000</v>
      </c>
      <c r="G79" s="8"/>
      <c r="H79" s="8"/>
      <c r="I79" s="8"/>
      <c r="J79">
        <v>2011</v>
      </c>
      <c r="K79" s="8">
        <f t="shared" si="3"/>
        <v>290394900</v>
      </c>
      <c r="L79" s="8">
        <f t="shared" ref="L79:L92" si="4">L78+K79</f>
        <v>457045833.33333337</v>
      </c>
    </row>
    <row r="80" spans="4:12" x14ac:dyDescent="0.25">
      <c r="D80" s="8">
        <f t="shared" si="2"/>
        <v>31052400</v>
      </c>
      <c r="E80" s="8">
        <f t="shared" si="2"/>
        <v>72745666.666666672</v>
      </c>
      <c r="F80" s="8">
        <f t="shared" si="2"/>
        <v>161216000</v>
      </c>
      <c r="G80" s="8">
        <f t="shared" si="2"/>
        <v>150040800</v>
      </c>
      <c r="H80" s="8"/>
      <c r="I80" s="8"/>
      <c r="J80">
        <v>2012</v>
      </c>
      <c r="K80" s="8">
        <f t="shared" si="3"/>
        <v>415054866.66666669</v>
      </c>
      <c r="L80" s="8">
        <f t="shared" si="4"/>
        <v>872100700</v>
      </c>
    </row>
    <row r="81" spans="4:12" x14ac:dyDescent="0.25">
      <c r="D81" s="8">
        <f t="shared" si="2"/>
        <v>27602133.333333332</v>
      </c>
      <c r="E81" s="8">
        <f t="shared" si="2"/>
        <v>65471100.000000007</v>
      </c>
      <c r="F81" s="8">
        <f t="shared" si="2"/>
        <v>146560000</v>
      </c>
      <c r="G81" s="8">
        <f t="shared" si="2"/>
        <v>137537400</v>
      </c>
      <c r="H81" s="8">
        <f t="shared" si="2"/>
        <v>151689600</v>
      </c>
      <c r="I81" s="8"/>
      <c r="J81">
        <v>2013</v>
      </c>
      <c r="K81" s="8">
        <f t="shared" si="3"/>
        <v>528860233.33333337</v>
      </c>
      <c r="L81" s="8">
        <f t="shared" si="4"/>
        <v>1400960933.3333335</v>
      </c>
    </row>
    <row r="82" spans="4:12" x14ac:dyDescent="0.25">
      <c r="D82" s="8">
        <f t="shared" si="2"/>
        <v>24151866.666666672</v>
      </c>
      <c r="E82" s="8">
        <f t="shared" si="2"/>
        <v>58196533.333333336</v>
      </c>
      <c r="F82" s="8">
        <f t="shared" si="2"/>
        <v>131904000</v>
      </c>
      <c r="G82" s="8">
        <f t="shared" si="2"/>
        <v>125034000</v>
      </c>
      <c r="H82" s="8">
        <f t="shared" si="2"/>
        <v>139048800</v>
      </c>
      <c r="I82" s="8"/>
      <c r="J82">
        <v>2014</v>
      </c>
      <c r="K82" s="8">
        <f t="shared" si="3"/>
        <v>478335200</v>
      </c>
      <c r="L82" s="8">
        <f t="shared" si="4"/>
        <v>1879296133.3333335</v>
      </c>
    </row>
    <row r="83" spans="4:12" x14ac:dyDescent="0.25">
      <c r="D83" s="8">
        <f t="shared" si="2"/>
        <v>20701600</v>
      </c>
      <c r="E83" s="8">
        <f t="shared" si="2"/>
        <v>50921966.666666664</v>
      </c>
      <c r="F83" s="8">
        <f t="shared" si="2"/>
        <v>117248000</v>
      </c>
      <c r="G83" s="8">
        <f t="shared" si="2"/>
        <v>112530600</v>
      </c>
      <c r="H83" s="8">
        <f t="shared" si="2"/>
        <v>126408000</v>
      </c>
      <c r="I83" s="8"/>
      <c r="J83">
        <v>2015</v>
      </c>
      <c r="K83" s="8">
        <f t="shared" si="3"/>
        <v>427810166.66666663</v>
      </c>
      <c r="L83" s="8">
        <f t="shared" si="4"/>
        <v>2307106300</v>
      </c>
    </row>
    <row r="84" spans="4:12" x14ac:dyDescent="0.25">
      <c r="D84" s="8">
        <f t="shared" si="2"/>
        <v>17251333.333333336</v>
      </c>
      <c r="E84" s="8">
        <f t="shared" si="2"/>
        <v>43647400</v>
      </c>
      <c r="F84" s="8">
        <f t="shared" si="2"/>
        <v>102592000</v>
      </c>
      <c r="G84" s="8">
        <f t="shared" si="2"/>
        <v>100027200.00000001</v>
      </c>
      <c r="H84" s="8">
        <f t="shared" si="2"/>
        <v>113767200</v>
      </c>
      <c r="I84" s="8"/>
      <c r="J84">
        <v>2016</v>
      </c>
      <c r="K84" s="8">
        <f t="shared" si="3"/>
        <v>377285133.33333337</v>
      </c>
      <c r="L84" s="8">
        <f t="shared" si="4"/>
        <v>2684391433.3333335</v>
      </c>
    </row>
    <row r="85" spans="4:12" x14ac:dyDescent="0.25">
      <c r="D85" s="8">
        <f t="shared" si="2"/>
        <v>13801066.666666666</v>
      </c>
      <c r="E85" s="8">
        <f t="shared" si="2"/>
        <v>36372833.333333336</v>
      </c>
      <c r="F85" s="8">
        <f t="shared" si="2"/>
        <v>87936000</v>
      </c>
      <c r="G85" s="8">
        <f t="shared" si="2"/>
        <v>87523800</v>
      </c>
      <c r="H85" s="8">
        <f t="shared" si="2"/>
        <v>101126400</v>
      </c>
      <c r="I85" s="8"/>
      <c r="J85">
        <v>2017</v>
      </c>
      <c r="K85" s="8">
        <f t="shared" si="3"/>
        <v>326760100</v>
      </c>
      <c r="L85" s="8">
        <f t="shared" si="4"/>
        <v>3011151533.3333335</v>
      </c>
    </row>
    <row r="86" spans="4:12" x14ac:dyDescent="0.25">
      <c r="D86" s="8">
        <f t="shared" si="2"/>
        <v>10350800</v>
      </c>
      <c r="E86" s="8">
        <f t="shared" si="2"/>
        <v>29098266.666666668</v>
      </c>
      <c r="F86" s="8">
        <f t="shared" si="2"/>
        <v>73280000</v>
      </c>
      <c r="G86" s="8">
        <f t="shared" si="2"/>
        <v>75020400</v>
      </c>
      <c r="H86" s="8">
        <f t="shared" si="2"/>
        <v>88485600</v>
      </c>
      <c r="I86" s="8"/>
      <c r="J86">
        <v>2018</v>
      </c>
      <c r="K86" s="8">
        <f t="shared" si="3"/>
        <v>276235066.66666669</v>
      </c>
      <c r="L86" s="8">
        <f t="shared" si="4"/>
        <v>3287386600</v>
      </c>
    </row>
    <row r="87" spans="4:12" x14ac:dyDescent="0.25">
      <c r="D87" s="8">
        <f t="shared" si="2"/>
        <v>6900533.333333333</v>
      </c>
      <c r="E87" s="8">
        <f t="shared" si="2"/>
        <v>21823700</v>
      </c>
      <c r="F87" s="8">
        <f t="shared" si="2"/>
        <v>58624000</v>
      </c>
      <c r="G87" s="8">
        <f t="shared" si="2"/>
        <v>62517000</v>
      </c>
      <c r="H87" s="8">
        <f t="shared" si="2"/>
        <v>75844800</v>
      </c>
      <c r="I87" s="8"/>
      <c r="J87">
        <v>2019</v>
      </c>
      <c r="K87" s="8">
        <f t="shared" si="3"/>
        <v>225710033.33333331</v>
      </c>
      <c r="L87" s="8">
        <f t="shared" si="4"/>
        <v>3513096633.3333335</v>
      </c>
    </row>
    <row r="88" spans="4:12" x14ac:dyDescent="0.25">
      <c r="D88" s="8">
        <f t="shared" si="2"/>
        <v>3450266.6666666665</v>
      </c>
      <c r="E88" s="8">
        <f t="shared" si="2"/>
        <v>14549133.333333334</v>
      </c>
      <c r="F88" s="8">
        <f t="shared" si="2"/>
        <v>43968000</v>
      </c>
      <c r="G88" s="8">
        <f t="shared" si="2"/>
        <v>50013600.000000007</v>
      </c>
      <c r="H88" s="8">
        <f t="shared" si="2"/>
        <v>63204000</v>
      </c>
      <c r="I88" s="8"/>
      <c r="J88">
        <v>2020</v>
      </c>
      <c r="K88" s="8">
        <f t="shared" si="3"/>
        <v>175185000</v>
      </c>
      <c r="L88" s="8">
        <f t="shared" si="4"/>
        <v>3688281633.3333335</v>
      </c>
    </row>
    <row r="89" spans="4:12" x14ac:dyDescent="0.25">
      <c r="D89" s="8"/>
      <c r="E89" s="8">
        <f>E67*0.0916*1000000</f>
        <v>7274566.666666667</v>
      </c>
      <c r="F89" s="8">
        <f>F67*0.0916*1000000</f>
        <v>29312000</v>
      </c>
      <c r="G89" s="8">
        <f>G67*0.0916*1000000</f>
        <v>37510200</v>
      </c>
      <c r="H89" s="8">
        <f>H67*0.0916*1000000</f>
        <v>50563200</v>
      </c>
      <c r="I89" s="8"/>
      <c r="J89">
        <v>2021</v>
      </c>
      <c r="K89" s="8">
        <f t="shared" si="3"/>
        <v>124659966.66666666</v>
      </c>
      <c r="L89" s="8">
        <f t="shared" si="4"/>
        <v>3812941600</v>
      </c>
    </row>
    <row r="90" spans="4:12" x14ac:dyDescent="0.25">
      <c r="D90" s="8"/>
      <c r="E90" s="8"/>
      <c r="F90" s="8">
        <f t="shared" si="2"/>
        <v>14656000</v>
      </c>
      <c r="G90" s="8">
        <f t="shared" si="2"/>
        <v>25006800.000000004</v>
      </c>
      <c r="H90" s="8">
        <f t="shared" si="2"/>
        <v>37922400</v>
      </c>
      <c r="I90" s="8"/>
      <c r="J90">
        <v>2022</v>
      </c>
      <c r="K90" s="8">
        <f t="shared" si="3"/>
        <v>77585200</v>
      </c>
      <c r="L90" s="8">
        <f t="shared" si="4"/>
        <v>3890526800</v>
      </c>
    </row>
    <row r="91" spans="4:12" x14ac:dyDescent="0.25">
      <c r="D91" s="8"/>
      <c r="E91" s="8"/>
      <c r="F91" s="8"/>
      <c r="G91" s="8">
        <f t="shared" si="2"/>
        <v>12503400.000000002</v>
      </c>
      <c r="H91" s="8">
        <f t="shared" si="2"/>
        <v>25281600</v>
      </c>
      <c r="I91" s="8"/>
      <c r="J91">
        <v>2023</v>
      </c>
      <c r="K91" s="8">
        <f t="shared" si="3"/>
        <v>37785000</v>
      </c>
      <c r="L91" s="8">
        <f t="shared" si="4"/>
        <v>3928311800</v>
      </c>
    </row>
    <row r="92" spans="4:12" x14ac:dyDescent="0.25">
      <c r="D92" s="8"/>
      <c r="E92" s="8"/>
      <c r="F92" s="8"/>
      <c r="G92" s="8"/>
      <c r="H92" s="8">
        <f t="shared" si="2"/>
        <v>12640800</v>
      </c>
      <c r="I92" s="8"/>
      <c r="J92">
        <v>2024</v>
      </c>
      <c r="K92" s="8">
        <f t="shared" si="3"/>
        <v>12640800</v>
      </c>
      <c r="L92" s="8">
        <f t="shared" si="4"/>
        <v>3940952600</v>
      </c>
    </row>
    <row r="93" spans="4:12" x14ac:dyDescent="0.25">
      <c r="D93" s="8"/>
      <c r="E93" s="8"/>
      <c r="F93" s="8"/>
      <c r="G93" s="8"/>
      <c r="H93" s="8"/>
      <c r="I93" s="8"/>
      <c r="J93" s="8"/>
    </row>
    <row r="94" spans="4:12" x14ac:dyDescent="0.25">
      <c r="D94" s="8"/>
      <c r="E94" s="8"/>
      <c r="F94" s="8"/>
      <c r="G94" s="8"/>
      <c r="H94" s="8"/>
      <c r="I94" s="8"/>
      <c r="J94" s="8"/>
    </row>
    <row r="95" spans="4:12" x14ac:dyDescent="0.25">
      <c r="D95" s="8"/>
      <c r="E95" s="8"/>
      <c r="F95" s="8"/>
      <c r="G95" s="8"/>
      <c r="H95" s="8"/>
      <c r="I95" s="8"/>
      <c r="J95" s="8"/>
    </row>
    <row r="96" spans="4:12" x14ac:dyDescent="0.25">
      <c r="D96" s="8"/>
      <c r="E96" s="8"/>
      <c r="F96" s="8"/>
      <c r="G96" s="8"/>
      <c r="H96" s="8"/>
      <c r="I96" s="8"/>
      <c r="J96" s="8"/>
    </row>
    <row r="104" spans="7:8" x14ac:dyDescent="0.25">
      <c r="G104" s="14"/>
      <c r="H104" s="8"/>
    </row>
    <row r="105" spans="7:8" x14ac:dyDescent="0.25">
      <c r="G105" s="14"/>
      <c r="H105" s="8"/>
    </row>
    <row r="106" spans="7:8" x14ac:dyDescent="0.25">
      <c r="G106" s="14"/>
      <c r="H106" s="8"/>
    </row>
    <row r="107" spans="7:8" x14ac:dyDescent="0.25">
      <c r="G107" s="14"/>
      <c r="H107" s="8"/>
    </row>
    <row r="108" spans="7:8" x14ac:dyDescent="0.25">
      <c r="G108" s="14"/>
      <c r="H108" s="8"/>
    </row>
    <row r="109" spans="7:8" x14ac:dyDescent="0.25">
      <c r="G109" s="14"/>
      <c r="H109" s="8"/>
    </row>
    <row r="110" spans="7:8" x14ac:dyDescent="0.25">
      <c r="G110" s="14"/>
      <c r="H110" s="8"/>
    </row>
    <row r="111" spans="7:8" x14ac:dyDescent="0.25">
      <c r="G111" s="14"/>
      <c r="H111" s="8"/>
    </row>
    <row r="112" spans="7:8" x14ac:dyDescent="0.25">
      <c r="G112" s="14"/>
      <c r="H112" s="8"/>
    </row>
    <row r="113" spans="7:8" x14ac:dyDescent="0.25">
      <c r="G113" s="14"/>
      <c r="H113" s="8"/>
    </row>
    <row r="114" spans="7:8" x14ac:dyDescent="0.25">
      <c r="G114" s="14"/>
      <c r="H114" s="8"/>
    </row>
    <row r="115" spans="7:8" x14ac:dyDescent="0.25">
      <c r="G115" s="14"/>
      <c r="H115" s="8"/>
    </row>
    <row r="117" spans="7:8" x14ac:dyDescent="0.25">
      <c r="H117" s="8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1:L160"/>
  <sheetViews>
    <sheetView topLeftCell="A62" workbookViewId="0">
      <selection activeCell="C142" sqref="C142:H156"/>
    </sheetView>
  </sheetViews>
  <sheetFormatPr defaultRowHeight="13.8" x14ac:dyDescent="0.25"/>
  <sheetData>
    <row r="1" spans="2:5" x14ac:dyDescent="0.25">
      <c r="B1" t="s">
        <v>138</v>
      </c>
    </row>
    <row r="3" spans="2:5" x14ac:dyDescent="0.25">
      <c r="B3" s="11" t="s">
        <v>139</v>
      </c>
    </row>
    <row r="5" spans="2:5" x14ac:dyDescent="0.25">
      <c r="B5" t="s">
        <v>140</v>
      </c>
    </row>
    <row r="7" spans="2:5" x14ac:dyDescent="0.25">
      <c r="B7" s="11" t="s">
        <v>141</v>
      </c>
    </row>
    <row r="8" spans="2:5" x14ac:dyDescent="0.25">
      <c r="B8" s="11"/>
    </row>
    <row r="9" spans="2:5" x14ac:dyDescent="0.25">
      <c r="B9" s="11" t="s">
        <v>142</v>
      </c>
    </row>
    <row r="11" spans="2:5" x14ac:dyDescent="0.25">
      <c r="B11" t="s">
        <v>124</v>
      </c>
    </row>
    <row r="13" spans="2:5" x14ac:dyDescent="0.25">
      <c r="D13" t="s">
        <v>79</v>
      </c>
      <c r="E13" t="s">
        <v>80</v>
      </c>
    </row>
    <row r="15" spans="2:5" x14ac:dyDescent="0.25">
      <c r="C15">
        <v>2002</v>
      </c>
      <c r="D15">
        <v>6.77</v>
      </c>
      <c r="E15">
        <v>7.2</v>
      </c>
    </row>
    <row r="16" spans="2:5" x14ac:dyDescent="0.25">
      <c r="C16">
        <v>2003</v>
      </c>
      <c r="D16">
        <v>6.73</v>
      </c>
      <c r="E16">
        <v>7.44</v>
      </c>
    </row>
    <row r="17" spans="2:5" x14ac:dyDescent="0.25">
      <c r="C17">
        <v>2004</v>
      </c>
      <c r="D17">
        <v>6.89</v>
      </c>
      <c r="E17">
        <v>7.61</v>
      </c>
    </row>
    <row r="18" spans="2:5" x14ac:dyDescent="0.25">
      <c r="C18">
        <v>2005</v>
      </c>
      <c r="D18">
        <v>7.08</v>
      </c>
      <c r="E18">
        <v>8.14</v>
      </c>
    </row>
    <row r="19" spans="2:5" x14ac:dyDescent="0.25">
      <c r="C19">
        <v>2006</v>
      </c>
      <c r="D19">
        <v>7.71</v>
      </c>
      <c r="E19">
        <v>8.9</v>
      </c>
    </row>
    <row r="20" spans="2:5" x14ac:dyDescent="0.25">
      <c r="C20">
        <v>2007</v>
      </c>
      <c r="D20">
        <v>7.91</v>
      </c>
      <c r="E20">
        <v>9.1300000000000008</v>
      </c>
    </row>
    <row r="21" spans="2:5" x14ac:dyDescent="0.25">
      <c r="C21">
        <v>2008</v>
      </c>
      <c r="D21">
        <v>8.39</v>
      </c>
      <c r="E21">
        <v>9.74</v>
      </c>
    </row>
    <row r="22" spans="2:5" x14ac:dyDescent="0.25">
      <c r="C22">
        <v>2009</v>
      </c>
      <c r="D22">
        <v>9.01</v>
      </c>
      <c r="E22">
        <v>9.82</v>
      </c>
    </row>
    <row r="23" spans="2:5" x14ac:dyDescent="0.25">
      <c r="C23">
        <v>2010</v>
      </c>
      <c r="D23">
        <v>9.1199999999999992</v>
      </c>
      <c r="E23">
        <v>9.83</v>
      </c>
    </row>
    <row r="24" spans="2:5" x14ac:dyDescent="0.25">
      <c r="C24">
        <v>2011</v>
      </c>
      <c r="D24">
        <v>9.0299999999999994</v>
      </c>
      <c r="E24">
        <v>9.9</v>
      </c>
    </row>
    <row r="25" spans="2:5" x14ac:dyDescent="0.25">
      <c r="C25">
        <v>2012</v>
      </c>
      <c r="D25">
        <v>9.1199999999999992</v>
      </c>
      <c r="E25">
        <v>9.84</v>
      </c>
    </row>
    <row r="26" spans="2:5" x14ac:dyDescent="0.25">
      <c r="C26">
        <v>2013</v>
      </c>
      <c r="D26">
        <v>9.16</v>
      </c>
      <c r="E26">
        <v>10.08</v>
      </c>
    </row>
    <row r="28" spans="2:5" x14ac:dyDescent="0.25">
      <c r="B28" t="s">
        <v>125</v>
      </c>
    </row>
    <row r="29" spans="2:5" x14ac:dyDescent="0.25">
      <c r="B29" t="s">
        <v>126</v>
      </c>
    </row>
    <row r="30" spans="2:5" x14ac:dyDescent="0.25">
      <c r="B30" t="s">
        <v>143</v>
      </c>
    </row>
    <row r="31" spans="2:5" x14ac:dyDescent="0.25">
      <c r="B31" t="s">
        <v>144</v>
      </c>
    </row>
    <row r="33" spans="2:2" x14ac:dyDescent="0.25">
      <c r="B33" t="s">
        <v>145</v>
      </c>
    </row>
    <row r="34" spans="2:2" x14ac:dyDescent="0.25">
      <c r="B34" t="s">
        <v>146</v>
      </c>
    </row>
    <row r="35" spans="2:2" x14ac:dyDescent="0.25">
      <c r="B35" t="s">
        <v>127</v>
      </c>
    </row>
    <row r="36" spans="2:2" x14ac:dyDescent="0.25">
      <c r="B36" t="s">
        <v>128</v>
      </c>
    </row>
    <row r="37" spans="2:2" x14ac:dyDescent="0.25">
      <c r="B37" t="s">
        <v>129</v>
      </c>
    </row>
    <row r="39" spans="2:2" x14ac:dyDescent="0.25">
      <c r="B39" s="11" t="s">
        <v>135</v>
      </c>
    </row>
    <row r="40" spans="2:2" x14ac:dyDescent="0.25">
      <c r="B40" s="11"/>
    </row>
    <row r="41" spans="2:2" x14ac:dyDescent="0.25">
      <c r="B41" t="s">
        <v>147</v>
      </c>
    </row>
    <row r="42" spans="2:2" x14ac:dyDescent="0.25">
      <c r="B42" t="s">
        <v>164</v>
      </c>
    </row>
    <row r="43" spans="2:2" ht="14.4" x14ac:dyDescent="0.3">
      <c r="B43" t="s">
        <v>165</v>
      </c>
    </row>
    <row r="44" spans="2:2" x14ac:dyDescent="0.25">
      <c r="B44" t="s">
        <v>166</v>
      </c>
    </row>
    <row r="45" spans="2:2" x14ac:dyDescent="0.25">
      <c r="B45" t="s">
        <v>167</v>
      </c>
    </row>
    <row r="47" spans="2:2" x14ac:dyDescent="0.25">
      <c r="B47" t="s">
        <v>168</v>
      </c>
    </row>
    <row r="48" spans="2:2" x14ac:dyDescent="0.25">
      <c r="B48" s="5" t="s">
        <v>136</v>
      </c>
    </row>
    <row r="49" spans="2:2" x14ac:dyDescent="0.25">
      <c r="B49" t="s">
        <v>170</v>
      </c>
    </row>
    <row r="50" spans="2:2" x14ac:dyDescent="0.25">
      <c r="B50" t="s">
        <v>169</v>
      </c>
    </row>
    <row r="52" spans="2:2" x14ac:dyDescent="0.25">
      <c r="B52" t="s">
        <v>151</v>
      </c>
    </row>
    <row r="53" spans="2:2" x14ac:dyDescent="0.25">
      <c r="B53" t="s">
        <v>152</v>
      </c>
    </row>
    <row r="54" spans="2:2" x14ac:dyDescent="0.25">
      <c r="B54" t="s">
        <v>137</v>
      </c>
    </row>
    <row r="55" spans="2:2" x14ac:dyDescent="0.25">
      <c r="B55" t="s">
        <v>153</v>
      </c>
    </row>
    <row r="56" spans="2:2" x14ac:dyDescent="0.25">
      <c r="B56" t="s">
        <v>154</v>
      </c>
    </row>
    <row r="57" spans="2:2" x14ac:dyDescent="0.25">
      <c r="B57" t="s">
        <v>155</v>
      </c>
    </row>
    <row r="59" spans="2:2" x14ac:dyDescent="0.25">
      <c r="B59" t="s">
        <v>156</v>
      </c>
    </row>
    <row r="60" spans="2:2" x14ac:dyDescent="0.25">
      <c r="B60" t="s">
        <v>157</v>
      </c>
    </row>
    <row r="61" spans="2:2" x14ac:dyDescent="0.25">
      <c r="B61" t="s">
        <v>161</v>
      </c>
    </row>
    <row r="62" spans="2:2" x14ac:dyDescent="0.25">
      <c r="B62" t="s">
        <v>162</v>
      </c>
    </row>
    <row r="64" spans="2:2" x14ac:dyDescent="0.25">
      <c r="B64" t="s">
        <v>159</v>
      </c>
    </row>
    <row r="65" spans="2:12" x14ac:dyDescent="0.25">
      <c r="B65" t="s">
        <v>158</v>
      </c>
    </row>
    <row r="66" spans="2:12" x14ac:dyDescent="0.25">
      <c r="B66" t="s">
        <v>148</v>
      </c>
    </row>
    <row r="68" spans="2:12" x14ac:dyDescent="0.25">
      <c r="B68" t="s">
        <v>163</v>
      </c>
    </row>
    <row r="69" spans="2:12" x14ac:dyDescent="0.25">
      <c r="B69" t="s">
        <v>160</v>
      </c>
    </row>
    <row r="70" spans="2:12" x14ac:dyDescent="0.25">
      <c r="B70" t="s">
        <v>149</v>
      </c>
    </row>
    <row r="71" spans="2:12" x14ac:dyDescent="0.25">
      <c r="B71" t="s">
        <v>150</v>
      </c>
    </row>
    <row r="73" spans="2:12" x14ac:dyDescent="0.25">
      <c r="B73" s="13"/>
      <c r="C73" s="13"/>
      <c r="D73" s="13"/>
      <c r="E73" s="13"/>
    </row>
    <row r="74" spans="2:12" x14ac:dyDescent="0.25"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</row>
    <row r="75" spans="2:12" x14ac:dyDescent="0.25"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</row>
    <row r="76" spans="2:12" x14ac:dyDescent="0.25"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</row>
    <row r="77" spans="2:12" x14ac:dyDescent="0.25"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</row>
    <row r="78" spans="2:12" x14ac:dyDescent="0.25"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</row>
    <row r="79" spans="2:12" x14ac:dyDescent="0.25"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</row>
    <row r="80" spans="2:12" x14ac:dyDescent="0.25"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</row>
    <row r="81" spans="2:12" x14ac:dyDescent="0.25"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</row>
    <row r="82" spans="2:12" x14ac:dyDescent="0.25"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</row>
    <row r="83" spans="2:12" x14ac:dyDescent="0.25"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</row>
    <row r="84" spans="2:12" x14ac:dyDescent="0.25"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</row>
    <row r="85" spans="2:12" x14ac:dyDescent="0.25"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</row>
    <row r="86" spans="2:12" x14ac:dyDescent="0.25"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</row>
    <row r="87" spans="2:12" x14ac:dyDescent="0.25"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</row>
    <row r="88" spans="2:12" x14ac:dyDescent="0.25"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</row>
    <row r="89" spans="2:12" x14ac:dyDescent="0.25"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</row>
    <row r="90" spans="2:12" x14ac:dyDescent="0.25"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</row>
    <row r="91" spans="2:12" x14ac:dyDescent="0.25">
      <c r="B91" s="13"/>
      <c r="C91" s="29"/>
      <c r="D91" s="13"/>
      <c r="E91" s="13"/>
      <c r="F91" s="13"/>
      <c r="G91" s="13"/>
      <c r="H91" s="13"/>
      <c r="I91" s="13"/>
      <c r="J91" s="13"/>
      <c r="K91" s="13"/>
      <c r="L91" s="13"/>
    </row>
    <row r="92" spans="2:12" x14ac:dyDescent="0.25"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</row>
    <row r="93" spans="2:12" x14ac:dyDescent="0.25"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</row>
    <row r="94" spans="2:12" x14ac:dyDescent="0.25"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</row>
    <row r="95" spans="2:12" x14ac:dyDescent="0.25"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</row>
    <row r="96" spans="2:12" x14ac:dyDescent="0.25"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</row>
    <row r="97" spans="2:12" x14ac:dyDescent="0.25"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</row>
    <row r="98" spans="2:12" x14ac:dyDescent="0.25">
      <c r="B98" s="13"/>
      <c r="C98" s="13"/>
      <c r="D98" s="13"/>
      <c r="E98" s="13"/>
      <c r="F98" s="13"/>
      <c r="G98" s="13"/>
      <c r="H98" s="13"/>
      <c r="I98" s="13"/>
      <c r="J98" s="13"/>
      <c r="K98" s="13"/>
      <c r="L98" s="13"/>
    </row>
    <row r="99" spans="2:12" x14ac:dyDescent="0.25">
      <c r="B99" s="13"/>
      <c r="C99" s="13"/>
      <c r="D99" s="13"/>
      <c r="E99" s="13"/>
      <c r="F99" s="13"/>
      <c r="G99" s="13"/>
      <c r="H99" s="13"/>
      <c r="I99" s="13"/>
      <c r="J99" s="13"/>
      <c r="K99" s="13"/>
      <c r="L99" s="13"/>
    </row>
    <row r="100" spans="2:12" x14ac:dyDescent="0.25"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</row>
    <row r="101" spans="2:12" x14ac:dyDescent="0.25">
      <c r="B101" s="13"/>
      <c r="C101" s="13"/>
      <c r="D101" s="13"/>
      <c r="E101" s="13"/>
      <c r="F101" s="13"/>
      <c r="G101" s="13"/>
      <c r="H101" s="13"/>
      <c r="I101" s="13"/>
      <c r="J101" s="13"/>
      <c r="K101" s="13"/>
      <c r="L101" s="13"/>
    </row>
    <row r="102" spans="2:12" x14ac:dyDescent="0.25">
      <c r="B102" s="13"/>
      <c r="C102" s="13"/>
      <c r="D102" s="13"/>
      <c r="E102" s="13"/>
      <c r="F102" s="13"/>
      <c r="G102" s="13"/>
      <c r="H102" s="13"/>
      <c r="I102" s="13"/>
      <c r="J102" s="13"/>
      <c r="K102" s="13"/>
      <c r="L102" s="13"/>
    </row>
    <row r="103" spans="2:12" x14ac:dyDescent="0.25">
      <c r="B103" s="13"/>
      <c r="C103" s="13"/>
      <c r="D103" s="13"/>
      <c r="E103" s="13"/>
      <c r="F103" s="13"/>
      <c r="G103" s="13"/>
      <c r="H103" s="13"/>
      <c r="I103" s="13"/>
      <c r="J103" s="13"/>
      <c r="K103" s="13"/>
      <c r="L103" s="13"/>
    </row>
    <row r="104" spans="2:12" x14ac:dyDescent="0.25">
      <c r="B104" s="13"/>
      <c r="C104" s="13"/>
      <c r="D104" s="13"/>
      <c r="E104" s="13"/>
      <c r="F104" s="13"/>
      <c r="G104" s="13"/>
      <c r="H104" s="13"/>
      <c r="I104" s="13"/>
      <c r="J104" s="13"/>
      <c r="K104" s="13"/>
      <c r="L104" s="13"/>
    </row>
    <row r="105" spans="2:12" x14ac:dyDescent="0.25">
      <c r="B105" s="13"/>
      <c r="C105" s="13"/>
      <c r="D105" s="13"/>
      <c r="E105" s="13"/>
      <c r="F105" s="13"/>
      <c r="G105" s="13"/>
      <c r="H105" s="13"/>
      <c r="I105" s="13"/>
      <c r="J105" s="13"/>
      <c r="K105" s="13"/>
      <c r="L105" s="13"/>
    </row>
    <row r="106" spans="2:12" x14ac:dyDescent="0.25">
      <c r="B106" s="13"/>
      <c r="C106" s="13"/>
      <c r="D106" s="13"/>
      <c r="E106" s="13"/>
      <c r="F106" s="13"/>
      <c r="G106" s="13"/>
      <c r="H106" s="13"/>
      <c r="I106" s="13"/>
      <c r="J106" s="13"/>
      <c r="K106" s="13"/>
      <c r="L106" s="13"/>
    </row>
    <row r="107" spans="2:12" x14ac:dyDescent="0.25">
      <c r="B107" s="13"/>
      <c r="C107" s="13"/>
      <c r="D107" s="13"/>
      <c r="E107" s="13"/>
      <c r="F107" s="13"/>
      <c r="G107" s="13"/>
      <c r="H107" s="13"/>
      <c r="I107" s="13"/>
      <c r="J107" s="13"/>
      <c r="K107" s="13"/>
      <c r="L107" s="13"/>
    </row>
    <row r="108" spans="2:12" x14ac:dyDescent="0.25">
      <c r="B108" s="13"/>
      <c r="C108" s="13"/>
      <c r="D108" s="13"/>
      <c r="E108" s="13"/>
      <c r="F108" s="13"/>
      <c r="G108" s="13"/>
      <c r="H108" s="13"/>
      <c r="I108" s="13"/>
      <c r="J108" s="13"/>
      <c r="K108" s="13"/>
      <c r="L108" s="13"/>
    </row>
    <row r="109" spans="2:12" x14ac:dyDescent="0.25">
      <c r="B109" s="13"/>
      <c r="C109" s="13"/>
      <c r="D109" s="13"/>
      <c r="E109" s="13"/>
      <c r="F109" s="13"/>
      <c r="G109" s="13"/>
      <c r="H109" s="13"/>
      <c r="I109" s="13"/>
      <c r="J109" s="13"/>
      <c r="K109" s="13"/>
      <c r="L109" s="13"/>
    </row>
    <row r="110" spans="2:12" x14ac:dyDescent="0.25">
      <c r="B110" s="13"/>
      <c r="C110" s="13"/>
      <c r="D110" s="13"/>
      <c r="E110" s="13"/>
      <c r="F110" s="13"/>
      <c r="G110" s="13"/>
      <c r="H110" s="13"/>
      <c r="I110" s="13"/>
      <c r="J110" s="13"/>
      <c r="K110" s="13"/>
      <c r="L110" s="13"/>
    </row>
    <row r="111" spans="2:12" x14ac:dyDescent="0.25">
      <c r="B111" s="13"/>
      <c r="C111" s="13"/>
      <c r="D111" s="13"/>
      <c r="E111" s="13"/>
      <c r="F111" s="13"/>
      <c r="G111" s="13"/>
      <c r="H111" s="13"/>
      <c r="I111" s="13"/>
      <c r="J111" s="13"/>
      <c r="K111" s="13"/>
      <c r="L111" s="13"/>
    </row>
    <row r="112" spans="2:12" x14ac:dyDescent="0.25">
      <c r="B112" s="13"/>
      <c r="C112" s="13"/>
      <c r="D112" s="13"/>
      <c r="E112" s="13"/>
      <c r="F112" s="13"/>
      <c r="G112" s="13"/>
      <c r="H112" s="13"/>
      <c r="I112" s="13"/>
      <c r="J112" s="13"/>
      <c r="K112" s="13"/>
      <c r="L112" s="13"/>
    </row>
    <row r="113" spans="2:12" x14ac:dyDescent="0.25">
      <c r="B113" s="13"/>
      <c r="C113" s="13"/>
      <c r="D113" s="13"/>
      <c r="E113" s="13"/>
      <c r="F113" s="13"/>
      <c r="G113" s="13"/>
      <c r="H113" s="13"/>
      <c r="I113" s="13"/>
      <c r="J113" s="13"/>
      <c r="K113" s="13"/>
      <c r="L113" s="13"/>
    </row>
    <row r="114" spans="2:12" x14ac:dyDescent="0.25">
      <c r="B114" s="13"/>
      <c r="C114" s="13"/>
      <c r="D114" s="13"/>
      <c r="E114" s="13"/>
      <c r="F114" s="13"/>
      <c r="G114" s="13"/>
      <c r="H114" s="13"/>
      <c r="I114" s="13"/>
      <c r="J114" s="13"/>
      <c r="K114" s="13"/>
      <c r="L114" s="13"/>
    </row>
    <row r="115" spans="2:12" x14ac:dyDescent="0.25">
      <c r="B115" s="13"/>
      <c r="C115" s="13"/>
      <c r="D115" s="13"/>
      <c r="E115" s="13"/>
      <c r="F115" s="13"/>
      <c r="G115" s="13"/>
      <c r="H115" s="13"/>
      <c r="I115" s="13"/>
      <c r="J115" s="13"/>
      <c r="K115" s="13"/>
      <c r="L115" s="13"/>
    </row>
    <row r="116" spans="2:12" x14ac:dyDescent="0.25">
      <c r="B116" s="13"/>
      <c r="C116" s="13"/>
      <c r="D116" s="13"/>
      <c r="E116" s="13"/>
      <c r="F116" s="13"/>
      <c r="G116" s="13"/>
      <c r="H116" s="13"/>
      <c r="I116" s="13"/>
      <c r="J116" s="13"/>
      <c r="K116" s="13"/>
      <c r="L116" s="13"/>
    </row>
    <row r="117" spans="2:12" x14ac:dyDescent="0.25">
      <c r="B117" s="13"/>
      <c r="C117" s="13"/>
      <c r="D117" s="13"/>
      <c r="E117" s="13"/>
      <c r="F117" s="13"/>
      <c r="G117" s="13"/>
      <c r="H117" s="13"/>
      <c r="I117" s="13"/>
      <c r="J117" s="13"/>
      <c r="K117" s="13"/>
      <c r="L117" s="13"/>
    </row>
    <row r="118" spans="2:12" x14ac:dyDescent="0.25">
      <c r="B118" s="13"/>
      <c r="C118" s="13"/>
      <c r="D118" s="13"/>
      <c r="E118" s="13"/>
      <c r="F118" s="13"/>
      <c r="G118" s="13"/>
      <c r="H118" s="13"/>
      <c r="I118" s="13"/>
      <c r="J118" s="13"/>
      <c r="K118" s="13"/>
      <c r="L118" s="13"/>
    </row>
    <row r="119" spans="2:12" x14ac:dyDescent="0.25">
      <c r="B119" s="13"/>
      <c r="C119" s="13"/>
      <c r="D119" s="13"/>
      <c r="E119" s="13"/>
      <c r="F119" s="13"/>
      <c r="G119" s="13"/>
      <c r="H119" s="13"/>
      <c r="I119" s="13"/>
      <c r="J119" s="13"/>
      <c r="K119" s="13"/>
      <c r="L119" s="13"/>
    </row>
    <row r="120" spans="2:12" x14ac:dyDescent="0.25">
      <c r="B120" s="13"/>
      <c r="C120" s="13"/>
      <c r="D120" s="13"/>
      <c r="E120" s="13"/>
      <c r="F120" s="13"/>
      <c r="G120" s="13"/>
      <c r="H120" s="13"/>
      <c r="I120" s="13"/>
      <c r="J120" s="13"/>
      <c r="K120" s="13"/>
      <c r="L120" s="13"/>
    </row>
    <row r="121" spans="2:12" x14ac:dyDescent="0.25">
      <c r="B121" s="13"/>
      <c r="C121" s="13"/>
      <c r="D121" s="13"/>
      <c r="E121" s="13"/>
      <c r="F121" s="13"/>
      <c r="G121" s="13"/>
      <c r="H121" s="13"/>
      <c r="I121" s="13"/>
      <c r="J121" s="13"/>
      <c r="K121" s="13"/>
      <c r="L121" s="13"/>
    </row>
    <row r="122" spans="2:12" x14ac:dyDescent="0.25">
      <c r="B122" s="13"/>
      <c r="C122" s="13"/>
      <c r="D122" s="13"/>
      <c r="E122" s="13"/>
      <c r="F122" s="13"/>
      <c r="G122" s="13"/>
      <c r="H122" s="13"/>
      <c r="I122" s="13"/>
      <c r="J122" s="13"/>
      <c r="K122" s="13"/>
      <c r="L122" s="13"/>
    </row>
    <row r="123" spans="2:12" x14ac:dyDescent="0.25">
      <c r="B123" s="13"/>
      <c r="C123" s="13"/>
      <c r="D123" s="13"/>
      <c r="E123" s="13"/>
      <c r="F123" s="13"/>
      <c r="G123" s="13"/>
      <c r="H123" s="13"/>
      <c r="I123" s="13"/>
      <c r="J123" s="13"/>
      <c r="K123" s="13"/>
      <c r="L123" s="13"/>
    </row>
    <row r="124" spans="2:12" x14ac:dyDescent="0.25">
      <c r="B124" s="13"/>
      <c r="C124" s="13"/>
      <c r="D124" s="13"/>
      <c r="E124" s="13"/>
      <c r="F124" s="13"/>
      <c r="G124" s="13"/>
      <c r="H124" s="13"/>
      <c r="I124" s="13"/>
      <c r="J124" s="13"/>
      <c r="K124" s="13"/>
      <c r="L124" s="13"/>
    </row>
    <row r="125" spans="2:12" x14ac:dyDescent="0.25">
      <c r="B125" s="13"/>
      <c r="C125" s="13"/>
      <c r="D125" s="13"/>
      <c r="E125" s="13"/>
      <c r="F125" s="13"/>
      <c r="G125" s="13"/>
      <c r="H125" s="13"/>
      <c r="I125" s="13"/>
      <c r="J125" s="13"/>
      <c r="K125" s="13"/>
      <c r="L125" s="13"/>
    </row>
    <row r="126" spans="2:12" x14ac:dyDescent="0.25">
      <c r="B126" s="13"/>
      <c r="C126" s="13"/>
      <c r="D126" s="13"/>
      <c r="E126" s="13"/>
      <c r="F126" s="13"/>
      <c r="G126" s="13"/>
      <c r="H126" s="13"/>
      <c r="I126" s="13"/>
      <c r="J126" s="13"/>
      <c r="K126" s="13"/>
      <c r="L126" s="13"/>
    </row>
    <row r="127" spans="2:12" x14ac:dyDescent="0.25">
      <c r="B127" s="13"/>
      <c r="C127" s="13"/>
      <c r="D127" s="13"/>
      <c r="E127" s="13"/>
      <c r="F127" s="13"/>
      <c r="G127" s="13"/>
      <c r="H127" s="13"/>
      <c r="I127" s="13"/>
      <c r="J127" s="13"/>
      <c r="K127" s="13"/>
      <c r="L127" s="13"/>
    </row>
    <row r="128" spans="2:12" x14ac:dyDescent="0.25">
      <c r="B128" s="13"/>
      <c r="C128" s="13"/>
      <c r="D128" s="13"/>
      <c r="E128" s="13"/>
      <c r="F128" s="13"/>
      <c r="G128" s="13"/>
      <c r="H128" s="13"/>
      <c r="I128" s="13"/>
      <c r="J128" s="13"/>
      <c r="K128" s="13"/>
      <c r="L128" s="13"/>
    </row>
    <row r="129" spans="2:12" x14ac:dyDescent="0.25">
      <c r="B129" s="13"/>
      <c r="C129" s="13"/>
      <c r="D129" s="13"/>
      <c r="E129" s="13"/>
      <c r="F129" s="13"/>
      <c r="G129" s="13"/>
      <c r="H129" s="13"/>
      <c r="I129" s="13"/>
      <c r="J129" s="13"/>
      <c r="K129" s="13"/>
      <c r="L129" s="13"/>
    </row>
    <row r="130" spans="2:12" x14ac:dyDescent="0.25">
      <c r="B130" s="13"/>
      <c r="C130" s="13"/>
      <c r="D130" s="13"/>
      <c r="E130" s="13"/>
      <c r="F130" s="13"/>
      <c r="G130" s="13"/>
      <c r="H130" s="13"/>
      <c r="I130" s="13"/>
      <c r="J130" s="13"/>
      <c r="K130" s="13"/>
      <c r="L130" s="13"/>
    </row>
    <row r="131" spans="2:12" x14ac:dyDescent="0.25">
      <c r="B131" s="13"/>
      <c r="C131" s="13"/>
      <c r="D131" s="13"/>
      <c r="E131" s="13"/>
      <c r="F131" s="13"/>
      <c r="G131" s="13"/>
      <c r="H131" s="13"/>
      <c r="I131" s="13"/>
      <c r="J131" s="13"/>
      <c r="K131" s="13"/>
      <c r="L131" s="13"/>
    </row>
    <row r="132" spans="2:12" x14ac:dyDescent="0.25">
      <c r="B132" s="13"/>
      <c r="C132" s="13"/>
      <c r="D132" s="13"/>
      <c r="E132" s="13"/>
      <c r="F132" s="13"/>
      <c r="G132" s="13"/>
      <c r="H132" s="13"/>
      <c r="I132" s="13"/>
      <c r="J132" s="13"/>
      <c r="K132" s="13"/>
      <c r="L132" s="13"/>
    </row>
    <row r="133" spans="2:12" x14ac:dyDescent="0.25">
      <c r="B133" s="13"/>
      <c r="C133" s="13"/>
      <c r="D133" s="13"/>
      <c r="E133" s="13"/>
      <c r="F133" s="13"/>
      <c r="G133" s="13"/>
      <c r="H133" s="13"/>
      <c r="I133" s="13"/>
      <c r="J133" s="13"/>
      <c r="K133" s="13"/>
      <c r="L133" s="13"/>
    </row>
    <row r="134" spans="2:12" x14ac:dyDescent="0.25">
      <c r="B134" s="13"/>
      <c r="C134" s="13"/>
      <c r="D134" s="13"/>
      <c r="E134" s="13"/>
      <c r="F134" s="13"/>
      <c r="G134" s="13"/>
      <c r="H134" s="13"/>
      <c r="I134" s="13"/>
      <c r="J134" s="13"/>
      <c r="K134" s="13"/>
      <c r="L134" s="13"/>
    </row>
    <row r="135" spans="2:12" x14ac:dyDescent="0.25">
      <c r="B135" s="13"/>
      <c r="C135" s="13"/>
      <c r="D135" s="13"/>
      <c r="E135" s="13"/>
      <c r="F135" s="13"/>
      <c r="G135" s="13"/>
      <c r="H135" s="13"/>
      <c r="I135" s="13"/>
      <c r="J135" s="13"/>
      <c r="K135" s="13"/>
      <c r="L135" s="13"/>
    </row>
    <row r="136" spans="2:12" x14ac:dyDescent="0.25">
      <c r="B136" s="13"/>
      <c r="C136" s="13"/>
      <c r="D136" s="13"/>
      <c r="E136" s="13"/>
      <c r="F136" s="13"/>
      <c r="G136" s="13"/>
      <c r="H136" s="13"/>
      <c r="I136" s="13"/>
      <c r="J136" s="13"/>
      <c r="K136" s="13"/>
      <c r="L136" s="13"/>
    </row>
    <row r="155" spans="2:9" x14ac:dyDescent="0.25">
      <c r="B155" s="11"/>
      <c r="C155" s="11"/>
      <c r="D155" s="11"/>
      <c r="E155" s="11"/>
      <c r="F155" s="11"/>
      <c r="G155" s="11"/>
      <c r="H155" s="11"/>
      <c r="I155" s="11"/>
    </row>
    <row r="156" spans="2:9" x14ac:dyDescent="0.25">
      <c r="B156" s="11"/>
      <c r="C156" s="11"/>
      <c r="D156" s="11"/>
      <c r="E156" s="11"/>
      <c r="F156" s="11"/>
      <c r="G156" s="11"/>
      <c r="H156" s="11"/>
      <c r="I156" s="11"/>
    </row>
    <row r="157" spans="2:9" x14ac:dyDescent="0.25">
      <c r="B157" s="11"/>
      <c r="C157" s="11"/>
      <c r="D157" s="11"/>
      <c r="E157" s="11"/>
      <c r="F157" s="11"/>
      <c r="G157" s="11"/>
      <c r="H157" s="11"/>
      <c r="I157" s="11"/>
    </row>
    <row r="158" spans="2:9" x14ac:dyDescent="0.25">
      <c r="B158" s="11"/>
      <c r="C158" s="11"/>
      <c r="D158" s="11"/>
      <c r="E158" s="11"/>
      <c r="F158" s="11"/>
      <c r="G158" s="11"/>
      <c r="H158" s="11"/>
      <c r="I158" s="11"/>
    </row>
    <row r="159" spans="2:9" x14ac:dyDescent="0.25">
      <c r="B159" s="11"/>
      <c r="C159" s="11"/>
      <c r="D159" s="11"/>
      <c r="E159" s="11"/>
      <c r="F159" s="11"/>
      <c r="G159" s="11"/>
      <c r="H159" s="11"/>
      <c r="I159" s="11"/>
    </row>
    <row r="160" spans="2:9" x14ac:dyDescent="0.25">
      <c r="B160" s="11"/>
      <c r="C160" s="11"/>
      <c r="D160" s="11"/>
      <c r="E160" s="11"/>
      <c r="F160" s="11"/>
      <c r="G160" s="11"/>
      <c r="H160" s="11"/>
      <c r="I160" s="11"/>
    </row>
  </sheetData>
  <hyperlinks>
    <hyperlink ref="B48" r:id="rId1"/>
  </hyperlinks>
  <pageMargins left="0.7" right="0.7" top="0.75" bottom="0.75" header="0.3" footer="0.3"/>
  <pageSetup orientation="portrait" horizontalDpi="4294967293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Overview</vt:lpstr>
      <vt:lpstr>Cost and FY Energy 2013</vt:lpstr>
      <vt:lpstr>Estimated Lifetime Savings</vt:lpstr>
      <vt:lpstr>Background and Discussion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Ned.Ford@fuse.net</dc:creator>
  <cp:lastModifiedBy>Ned.Ford@fuse.net</cp:lastModifiedBy>
  <dcterms:created xsi:type="dcterms:W3CDTF">2012-11-29T02:27:37Z</dcterms:created>
  <dcterms:modified xsi:type="dcterms:W3CDTF">2014-10-25T17:42:41Z</dcterms:modified>
</cp:coreProperties>
</file>